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ml.chartshapes+xml"/>
  <Override PartName="/xl/worksheets/sheet139.xml" ContentType="application/vnd.openxmlformats-officedocument.spreadsheetml.worksheet+xml"/>
  <Override PartName="/xl/chartsheets/sheet13.xml" ContentType="application/vnd.openxmlformats-officedocument.spreadsheetml.chartsheet+xml"/>
  <Override PartName="/xl/worksheets/sheet197.xml" ContentType="application/vnd.openxmlformats-officedocument.spreadsheetml.worksheet+xml"/>
  <Override PartName="/xl/worksheets/sheet202.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charts/chart49.xml" ContentType="application/vnd.openxmlformats-officedocument.drawingml.char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charts/chart27.xml" ContentType="application/vnd.openxmlformats-officedocument.drawingml.chart+xml"/>
  <Override PartName="/xl/drawings/drawing42.xml" ContentType="application/vnd.openxmlformats-officedocument.drawingml.chartshapes+xml"/>
  <Override PartName="/xl/charts/chart38.xml" ContentType="application/vnd.openxmlformats-officedocument.drawingml.chart+xml"/>
  <Override PartName="/xl/chartsheets/sheet4.xml" ContentType="application/vnd.openxmlformats-officedocument.spreadsheetml.chart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ml.chartshapes+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charts/chart52.xml" ContentType="application/vnd.openxmlformats-officedocument.drawingml.char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Override PartName="/xl/worksheets/sheet90.xml" ContentType="application/vnd.openxmlformats-officedocument.spreadsheetml.worksheet+xml"/>
  <Override PartName="/xl/chartsheets/sheet18.xml" ContentType="application/vnd.openxmlformats-officedocument.spreadsheetml.chartsheet+xml"/>
  <Override PartName="/customXml/itemProps2.xml" ContentType="application/vnd.openxmlformats-officedocument.customXmlProperties+xml"/>
  <Override PartName="/xl/worksheets/sheet32.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theme/themeOverride1.xml" ContentType="application/vnd.openxmlformats-officedocument.themeOverride+xml"/>
  <Override PartName="/xl/drawings/drawing36.xml" ContentType="application/vnd.openxmlformats-officedocument.drawing+xml"/>
  <Override PartName="/xl/drawings/drawing47.xml" ContentType="application/vnd.openxmlformats-officedocument.drawing+xml"/>
  <Override PartName="/xl/worksheets/sheet10.xml" ContentType="application/vnd.openxmlformats-officedocument.spreadsheetml.worksheet+xml"/>
  <Override PartName="/xl/worksheets/sheet147.xml" ContentType="application/vnd.openxmlformats-officedocument.spreadsheetml.worksheet+xml"/>
  <Override PartName="/xl/chartsheets/sheet9.xml" ContentType="application/vnd.openxmlformats-officedocument.spreadsheetml.chartsheet+xml"/>
  <Override PartName="/xl/worksheets/sheet194.xml" ContentType="application/vnd.openxmlformats-officedocument.spreadsheetml.worksheet+xml"/>
  <Override PartName="/xl/worksheets/sheet2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ml.chartshapes+xml"/>
  <Override PartName="/docProps/app.xml" ContentType="application/vnd.openxmlformats-officedocument.extended-properties+xml"/>
  <Override PartName="/xl/worksheets/sheet136.xml" ContentType="application/vnd.openxmlformats-officedocument.spreadsheetml.worksheet+xml"/>
  <Override PartName="/xl/chartsheets/sheet10.xml" ContentType="application/vnd.openxmlformats-officedocument.spreadsheetml.chartsheet+xml"/>
  <Override PartName="/xl/worksheets/sheet183.xml" ContentType="application/vnd.openxmlformats-officedocument.spreadsheetml.worksheet+xml"/>
  <Override PartName="/xl/externalLinks/externalLink2.xml" ContentType="application/vnd.openxmlformats-officedocument.spreadsheetml.externalLink+xml"/>
  <Override PartName="/xl/drawings/drawing14.xml" ContentType="application/vnd.openxmlformats-officedocument.drawing+xml"/>
  <Override PartName="/xl/charts/chart46.xml" ContentType="application/vnd.openxmlformats-officedocument.drawingml.char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charts/chart35.xml" ContentType="application/vnd.openxmlformats-officedocument.drawingml.chart+xml"/>
  <Override PartName="/xl/drawings/drawing50.xml" ContentType="application/vnd.openxmlformats-officedocument.drawingml.chartshapes+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charts/chart13.xml" ContentType="application/vnd.openxmlformats-officedocument.drawingml.chart+xml"/>
  <Override PartName="/xl/charts/chart24.xml" ContentType="application/vnd.openxmlformats-officedocument.drawingml.chart+xml"/>
  <Override PartName="/xl/chartsheets/sheet1.xml" ContentType="application/vnd.openxmlformats-officedocument.spreadsheetml.chart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charts/chart6.xml" ContentType="application/vnd.openxmlformats-officedocument.drawingml.chart+xml"/>
  <Override PartName="/xl/worksheets/sheet51.xml" ContentType="application/vnd.openxmlformats-officedocument.spreadsheetml.worksheet+xml"/>
  <Override PartName="/xl/chartsheets/sheet15.xml" ContentType="application/vnd.openxmlformats-officedocument.spreadsheetml.chartsheet+xml"/>
  <Override PartName="/xl/worksheets/sheet199.xml" ContentType="application/vnd.openxmlformats-officedocument.spreadsheetml.worksheet+xml"/>
  <Override PartName="/xl/worksheets/sheet204.xml" ContentType="application/vnd.openxmlformats-officedocument.spreadsheetml.worksheet+xml"/>
  <Override PartName="/xl/drawings/drawing19.xml" ContentType="application/vnd.openxmlformats-officedocument.drawing+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charts/chart29.xml" ContentType="application/vnd.openxmlformats-officedocument.drawingml.chart+xml"/>
  <Override PartName="/xl/drawings/drawing44.xml" ContentType="application/vnd.openxmlformats-officedocument.drawing+xml"/>
  <Override PartName="/xl/chartsheets/sheet6.xml" ContentType="application/vnd.openxmlformats-officedocument.spreadsheetml.chart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ml.chartshapes+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ml.chartshapes+xml"/>
  <Override PartName="/xl/charts/chart54.xml" ContentType="application/vnd.openxmlformats-officedocument.drawingml.chart+xml"/>
  <Override PartName="/xl/worksheets/sheet67.xml" ContentType="application/vnd.openxmlformats-officedocument.spreadsheetml.worksheet+xml"/>
  <Override PartName="/xl/worksheets/sheet122.xml" ContentType="application/vnd.openxmlformats-officedocument.spreadsheetml.worksheet+xml"/>
  <Override PartName="/xl/charts/chart32.xml" ContentType="application/vnd.openxmlformats-officedocument.drawingml.chart+xml"/>
  <Override PartName="/xl/charts/chart43.xml" ContentType="application/vnd.openxmlformats-officedocument.drawingml.char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charts/chart21.xml" ContentType="application/vnd.openxmlformats-officedocument.drawingml.char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70.xml" ContentType="application/vnd.openxmlformats-officedocument.spreadsheetml.worksheet+xml"/>
  <Override PartName="/xl/worksheets/sheet223.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worksheets/sheet12.xml" ContentType="application/vnd.openxmlformats-officedocument.spreadsheetml.worksheet+xml"/>
  <Override PartName="/xl/worksheets/sheet149.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charts/chart3.xml" ContentType="application/vnd.openxmlformats-officedocument.drawingml.chart+xml"/>
  <Override PartName="/xl/drawings/drawing27.xml" ContentType="application/vnd.openxmlformats-officedocument.drawingml.chartshapes+xml"/>
  <Override PartName="/xl/worksheets/sheet138.xml" ContentType="application/vnd.openxmlformats-officedocument.spreadsheetml.worksheet+xml"/>
  <Override PartName="/xl/chartsheets/sheet12.xml" ContentType="application/vnd.openxmlformats-officedocument.spreadsheetml.chartsheet+xml"/>
  <Override PartName="/xl/worksheets/sheet185.xml" ContentType="application/vnd.openxmlformats-officedocument.spreadsheetml.worksheet+xml"/>
  <Override PartName="/xl/externalLinks/externalLink4.xml" ContentType="application/vnd.openxmlformats-officedocument.spreadsheetml.externalLink+xml"/>
  <Override PartName="/xl/drawings/drawing16.xml" ContentType="application/vnd.openxmlformats-officedocument.drawingml.chartshapes+xml"/>
  <Override PartName="/xl/charts/chart48.xml" ContentType="application/vnd.openxmlformats-officedocument.drawingml.char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74.xml" ContentType="application/vnd.openxmlformats-officedocument.spreadsheetml.worksheet+xml"/>
  <Override PartName="/xl/drawings/drawing1.xml" ContentType="application/vnd.openxmlformats-officedocument.drawing+xml"/>
  <Override PartName="/xl/drawings/drawing41.xml" ContentType="application/vnd.openxmlformats-officedocument.drawing+xml"/>
  <Override PartName="/xl/charts/chart37.xml" ContentType="application/vnd.openxmlformats-officedocument.drawingml.chart+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drawings/drawing30.xml" ContentType="application/vnd.openxmlformats-officedocument.drawing+xml"/>
  <Override PartName="/xl/charts/chart26.xml" ContentType="application/vnd.openxmlformats-officedocument.drawingml.chart+xml"/>
  <Override PartName="/xl/chartsheets/sheet3.xml" ContentType="application/vnd.openxmlformats-officedocument.spreadsheetml.chart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worksheets/sheet53.xml" ContentType="application/vnd.openxmlformats-officedocument.spreadsheetml.worksheet+xml"/>
  <Override PartName="/xl/chartsheets/sheet17.xml" ContentType="application/vnd.openxmlformats-officedocument.spreadsheetml.chart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xml"/>
  <Override PartName="/customXml/itemProps1.xml" ContentType="application/vnd.openxmlformats-officedocument.customXmlProperti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drawings/drawing46.xml" ContentType="application/vnd.openxmlformats-officedocument.drawing+xml"/>
  <Override PartName="/xl/worksheets/sheet157.xml" ContentType="application/vnd.openxmlformats-officedocument.spreadsheetml.worksheet+xml"/>
  <Override PartName="/xl/drawings/drawing35.xml" ContentType="application/vnd.openxmlformats-officedocument.drawingml.chartshapes+xml"/>
  <Override PartName="/xl/chartsheets/sheet8.xml" ContentType="application/vnd.openxmlformats-officedocument.spreadsheetml.chart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charts/chart34.xml" ContentType="application/vnd.openxmlformats-officedocument.drawingml.chart+xml"/>
  <Override PartName="/xl/charts/chart45.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charts/chart12.xml" ContentType="application/vnd.openxmlformats-officedocument.drawingml.chart+xml"/>
  <Default Extension="bin" ContentType="application/vnd.openxmlformats-officedocument.spreadsheetml.printerSettings"/>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chartsheets/sheet14.xml" ContentType="application/vnd.openxmlformats-officedocument.spreadsheetml.chartsheet+xml"/>
  <Override PartName="/xl/worksheets/sheet187.xml" ContentType="application/vnd.openxmlformats-officedocument.spreadsheetml.workshee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drawings/drawing3.xml" ContentType="application/vnd.openxmlformats-officedocument.drawing+xml"/>
  <Override PartName="/xl/drawings/drawing43.xml" ContentType="application/vnd.openxmlformats-officedocument.drawing+xml"/>
  <Override PartName="/xl/charts/chart39.xml" ContentType="application/vnd.openxmlformats-officedocument.drawingml.char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drawings/drawing32.xml" ContentType="application/vnd.openxmlformats-officedocument.drawing+xml"/>
  <Override PartName="/xl/charts/chart28.xml" ContentType="application/vnd.openxmlformats-officedocument.drawingml.chart+xml"/>
  <Override PartName="/xl/chartsheets/sheet5.xml" ContentType="application/vnd.openxmlformats-officedocument.spreadsheetml.chart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charts/chart17.xml" ContentType="application/vnd.openxmlformats-officedocument.drawingml.chart+xml"/>
  <Override PartName="/xl/drawings/drawing21.xml" ContentType="application/vnd.openxmlformats-officedocument.drawing+xml"/>
  <Override PartName="/xl/charts/chart53.xml" ContentType="application/vnd.openxmlformats-officedocument.drawingml.char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drawings/drawing10.xml" ContentType="application/vnd.openxmlformats-officedocument.drawing+xml"/>
  <Override PartName="/xl/charts/chart42.xml" ContentType="application/vnd.openxmlformats-officedocument.drawingml.char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chartsheets/sheet19.xml" ContentType="application/vnd.openxmlformats-officedocument.spreadsheetml.chartsheet+xml"/>
  <Override PartName="/xl/worksheets/sheet208.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charts/chart20.xml" ContentType="application/vnd.openxmlformats-officedocument.drawingml.char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theme/themeOverride2.xml" ContentType="application/vnd.openxmlformats-officedocument.themeOverride+xml"/>
  <Override PartName="/xl/drawings/drawing48.xml" ContentType="application/vnd.openxmlformats-officedocument.drawing+xml"/>
  <Default Extension="rels" ContentType="application/vnd.openxmlformats-package.relationships+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charts/chart2.xml" ContentType="application/vnd.openxmlformats-officedocument.drawingml.chart+xml"/>
  <Override PartName="/xl/drawings/drawing37.xml" ContentType="application/vnd.openxmlformats-officedocument.drawingml.chartshapes+xml"/>
  <Override PartName="/xl/worksheets/sheet137.xml" ContentType="application/vnd.openxmlformats-officedocument.spreadsheetml.worksheet+xml"/>
  <Override PartName="/xl/worksheets/sheet148.xml" ContentType="application/vnd.openxmlformats-officedocument.spreadsheetml.worksheet+xml"/>
  <Override PartName="/xl/chartsheets/sheet11.xml" ContentType="application/vnd.openxmlformats-officedocument.spreadsheetml.chart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worksheets/sheet126.xml" ContentType="application/vnd.openxmlformats-officedocument.spreadsheetml.worksheet+xml"/>
  <Override PartName="/xl/worksheets/sheet173.xml" ContentType="application/vnd.openxmlformats-officedocument.spreadsheetml.worksheet+xml"/>
  <Override PartName="/xl/externalLinks/externalLink3.xml" ContentType="application/vnd.openxmlformats-officedocument.spreadsheetml.externalLink+xml"/>
  <Override PartName="/xl/charts/chart36.xml" ContentType="application/vnd.openxmlformats-officedocument.drawingml.chart+xml"/>
  <Override PartName="/xl/charts/chart47.xml" ContentType="application/vnd.openxmlformats-officedocument.drawingml.chart+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charts/chart25.xml" ContentType="application/vnd.openxmlformats-officedocument.drawingml.chart+xml"/>
  <Override PartName="/xl/drawings/drawing40.xml" ContentType="application/vnd.openxmlformats-officedocument.drawing+xml"/>
  <Override PartName="/xl/chartsheets/sheet2.xml" ContentType="application/vnd.openxmlformats-officedocument.spreadsheetml.chartshee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charts/chart14.xml" ContentType="application/vnd.openxmlformats-officedocument.drawingml.char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charts/chart50.xml" ContentType="application/vnd.openxmlformats-officedocument.drawingml.char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charts/chart7.xml" ContentType="application/vnd.openxmlformats-officedocument.drawingml.chart+xml"/>
  <Override PartName="/xl/worksheets/sheet41.xml" ContentType="application/vnd.openxmlformats-officedocument.spreadsheetml.worksheet+xml"/>
  <Override PartName="/xl/chartsheets/sheet16.xml" ContentType="application/vnd.openxmlformats-officedocument.spreadsheetml.chartsheet+xml"/>
  <Override PartName="/xl/worksheets/sheet189.xml" ContentType="application/vnd.openxmlformats-officedocument.spreadsheetml.worksheet+xml"/>
  <Default Extension="jpeg" ContentType="image/jpeg"/>
  <Override PartName="/xl/worksheets/sheet6.xml" ContentType="application/vnd.openxmlformats-officedocument.spreadsheetml.worksheet+xml"/>
  <Override PartName="/xl/worksheets/sheet30.xml" ContentType="application/vnd.openxmlformats-officedocument.spreadsheetml.worksheet+xml"/>
  <Override PartName="/xl/worksheets/sheet178.xml" ContentType="application/vnd.openxmlformats-officedocument.spreadsheetml.worksheet+xml"/>
  <Override PartName="/xl/drawings/drawing5.xml" ContentType="application/vnd.openxmlformats-officedocument.drawing+xml"/>
  <Override PartName="/xl/drawings/drawing45.xml" ContentType="application/vnd.openxmlformats-officedocument.drawing+xml"/>
  <Override PartName="/xl/worksheets/sheet109.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drawings/drawing34.xml" ContentType="application/vnd.openxmlformats-officedocument.drawing+xml"/>
  <Override PartName="/xl/chartsheets/sheet7.xml" ContentType="application/vnd.openxmlformats-officedocument.spreadsheetml.chartsheet+xml"/>
  <Override PartName="/xl/worksheets/sheet145.xml" ContentType="application/vnd.openxmlformats-officedocument.spreadsheetml.worksheet+xml"/>
  <Override PartName="/xl/worksheets/sheet192.xml" ContentType="application/vnd.openxmlformats-officedocument.spreadsheetml.worksheet+xml"/>
  <Override PartName="/xl/charts/chart19.xml" ContentType="application/vnd.openxmlformats-officedocument.drawingml.chart+xml"/>
  <Override PartName="/xl/drawings/drawing23.xml" ContentType="application/vnd.openxmlformats-officedocument.drawingml.chartshapes+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xml"/>
  <Override PartName="/xl/charts/chart44.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60" yWindow="45" windowWidth="7320" windowHeight="4830" tabRatio="909" firstSheet="222"/>
  </bookViews>
  <sheets>
    <sheet name="Welcome" sheetId="207" r:id="rId1"/>
    <sheet name="1.2.2" sheetId="118" r:id="rId2"/>
    <sheet name="1.2.3" sheetId="204" r:id="rId3"/>
    <sheet name="1.2.4" sheetId="1" r:id="rId4"/>
    <sheet name="1.2.5" sheetId="259" r:id="rId5"/>
    <sheet name="1.2.6" sheetId="234" r:id="rId6"/>
    <sheet name="1.2.7" sheetId="235" r:id="rId7"/>
    <sheet name="1.3.2" sheetId="236" r:id="rId8"/>
    <sheet name="1.4.2" sheetId="237" r:id="rId9"/>
    <sheet name="1.4.3" sheetId="238" r:id="rId10"/>
    <sheet name="1.4.4" sheetId="239" r:id="rId11"/>
    <sheet name="1.4.5" sheetId="258" r:id="rId12"/>
    <sheet name="2.4.3" sheetId="191" r:id="rId13"/>
    <sheet name="2.5.1" sheetId="243" r:id="rId14"/>
    <sheet name="2.9.1" sheetId="192" r:id="rId15"/>
    <sheet name="2.10.1" sheetId="149" r:id="rId16"/>
    <sheet name="2.11.2" sheetId="244" r:id="rId17"/>
    <sheet name="3.1.2" sheetId="185" r:id="rId18"/>
    <sheet name="3.1.2.1" sheetId="257" r:id="rId19"/>
    <sheet name="3.1.3" sheetId="250" r:id="rId20"/>
    <sheet name="3.1.4" sheetId="252" r:id="rId21"/>
    <sheet name="3.1.5" sheetId="173" r:id="rId22"/>
    <sheet name="3.1.6" sheetId="247" r:id="rId23"/>
    <sheet name="3.1.7" sheetId="249" r:id="rId24"/>
    <sheet name="3.1.8" sheetId="245" r:id="rId25"/>
    <sheet name="3.1.9" sheetId="246" r:id="rId26"/>
    <sheet name="3.2.2" sheetId="264" r:id="rId27"/>
    <sheet name="3.2.3" sheetId="251" r:id="rId28"/>
    <sheet name="3.2.4" sheetId="254" r:id="rId29"/>
    <sheet name="3.2.5" sheetId="339" r:id="rId30"/>
    <sheet name="3.2.6" sheetId="371" r:id="rId31"/>
    <sheet name="3.2.7" sheetId="541" r:id="rId32"/>
    <sheet name="3.2.8" sheetId="336" r:id="rId33"/>
    <sheet name="3.2.9" sheetId="568" r:id="rId34"/>
    <sheet name="3.3.2" sheetId="261" r:id="rId35"/>
    <sheet name="3.3.3" sheetId="260" r:id="rId36"/>
    <sheet name="3.3.4" sheetId="262" r:id="rId37"/>
    <sheet name="3.3.5" sheetId="372" r:id="rId38"/>
    <sheet name="3.3.6" sheetId="542" r:id="rId39"/>
    <sheet name="3.3.7" sheetId="515" r:id="rId40"/>
    <sheet name="3.3.8" sheetId="569" r:id="rId41"/>
    <sheet name="3.4.2" sheetId="253" r:id="rId42"/>
    <sheet name="3.4.3" sheetId="383" r:id="rId43"/>
    <sheet name="3.4.4" sheetId="374" r:id="rId44"/>
    <sheet name="3.4.5" sheetId="543" r:id="rId45"/>
    <sheet name="3.4.6" sheetId="544" r:id="rId46"/>
    <sheet name="3.4.7" sheetId="517" r:id="rId47"/>
    <sheet name="3.4.8" sheetId="516" r:id="rId48"/>
    <sheet name="3.4.9" sheetId="570" r:id="rId49"/>
    <sheet name="3.5.2" sheetId="265" r:id="rId50"/>
    <sheet name="3.5.3" sheetId="381" r:id="rId51"/>
    <sheet name="3.5.4" sheetId="545" r:id="rId52"/>
    <sheet name="3.5.5" sheetId="518" r:id="rId53"/>
    <sheet name="3.5.6" sheetId="571" r:id="rId54"/>
    <sheet name="3.6.2" sheetId="266" r:id="rId55"/>
    <sheet name="3.6.3" sheetId="169" r:id="rId56"/>
    <sheet name="3.6.4" sheetId="353" r:id="rId57"/>
    <sheet name="3.6.5" sheetId="373" r:id="rId58"/>
    <sheet name="3.7.2" sheetId="268" r:id="rId59"/>
    <sheet name="3.7.3" sheetId="269" r:id="rId60"/>
    <sheet name="3.7.4" sheetId="267" r:id="rId61"/>
    <sheet name="3.7.5" sheetId="270" r:id="rId62"/>
    <sheet name="3.7.6" sheetId="375" r:id="rId63"/>
    <sheet name="3.7.7" sheetId="546" r:id="rId64"/>
    <sheet name="3.7.8" sheetId="519" r:id="rId65"/>
    <sheet name="3.7.9" sheetId="572" r:id="rId66"/>
    <sheet name="3.8.2" sheetId="497" r:id="rId67"/>
    <sheet name="3.8.3" sheetId="376" r:id="rId68"/>
    <sheet name="3.8.4" sheetId="547" r:id="rId69"/>
    <sheet name="3.8.5" sheetId="520" r:id="rId70"/>
    <sheet name="3.8.6" sheetId="573" r:id="rId71"/>
    <sheet name="3.9.2" sheetId="271" r:id="rId72"/>
    <sheet name="3.9.3" sheetId="273" r:id="rId73"/>
    <sheet name="3.9.4" sheetId="272" r:id="rId74"/>
    <sheet name="3.9.5" sheetId="378" r:id="rId75"/>
    <sheet name="3.9.6" sheetId="548" r:id="rId76"/>
    <sheet name="3.9.7" sheetId="521" r:id="rId77"/>
    <sheet name="3.9.8" sheetId="574" r:id="rId78"/>
    <sheet name="3.10.2" sheetId="382" r:id="rId79"/>
    <sheet name="3.10.3" sheetId="380" r:id="rId80"/>
    <sheet name="3.10.4" sheetId="549" r:id="rId81"/>
    <sheet name="3.10.5" sheetId="522" r:id="rId82"/>
    <sheet name="3.10.6" sheetId="575" r:id="rId83"/>
    <sheet name="3.11.2" sheetId="274" r:id="rId84"/>
    <sheet name="3.11.3" sheetId="275" r:id="rId85"/>
    <sheet name="3.11.5" sheetId="178" r:id="rId86"/>
    <sheet name="3.11.6" sheetId="179" r:id="rId87"/>
    <sheet name="3.11.7" sheetId="379" r:id="rId88"/>
    <sheet name="3.11.8" sheetId="550" r:id="rId89"/>
    <sheet name="3.11.9" sheetId="523" r:id="rId90"/>
    <sheet name="3.11.10" sheetId="576" r:id="rId91"/>
    <sheet name="3.12.3" sheetId="391" r:id="rId92"/>
    <sheet name="3.12.4" sheetId="551" r:id="rId93"/>
    <sheet name="3.12.5" sheetId="524" r:id="rId94"/>
    <sheet name="3.12.6" sheetId="577" r:id="rId95"/>
    <sheet name="3.13.3" sheetId="403" r:id="rId96"/>
    <sheet name="3.13.4" sheetId="552" r:id="rId97"/>
    <sheet name="3.13.5" sheetId="525" r:id="rId98"/>
    <sheet name="3.13.6" sheetId="578" r:id="rId99"/>
    <sheet name="3.14.3" sheetId="407" r:id="rId100"/>
    <sheet name="3.14.4" sheetId="553" r:id="rId101"/>
    <sheet name="3.14.5" sheetId="526" r:id="rId102"/>
    <sheet name="3.14.6" sheetId="579" r:id="rId103"/>
    <sheet name="3.15.3" sheetId="419" r:id="rId104"/>
    <sheet name="3.15.4" sheetId="554" r:id="rId105"/>
    <sheet name="3.15.5" sheetId="527" r:id="rId106"/>
    <sheet name="3.15.6" sheetId="580" r:id="rId107"/>
    <sheet name="3.16.3" sheetId="423" r:id="rId108"/>
    <sheet name="3.16.4" sheetId="555" r:id="rId109"/>
    <sheet name="3.16.5" sheetId="528" r:id="rId110"/>
    <sheet name="3.16.6" sheetId="581" r:id="rId111"/>
    <sheet name="3.17.2" sheetId="496" r:id="rId112"/>
    <sheet name="3.17.3" sheetId="431" r:id="rId113"/>
    <sheet name="3.17.4" sheetId="556" r:id="rId114"/>
    <sheet name="3.17.5" sheetId="529" r:id="rId115"/>
    <sheet name="3.17.6" sheetId="582" r:id="rId116"/>
    <sheet name="3.18.2" sheetId="495" r:id="rId117"/>
    <sheet name="3.18.3" sheetId="435" r:id="rId118"/>
    <sheet name="3.18.4" sheetId="557" r:id="rId119"/>
    <sheet name="3.18.5" sheetId="530" r:id="rId120"/>
    <sheet name="3.18.6" sheetId="583" r:id="rId121"/>
    <sheet name="3.19.3" sheetId="439" r:id="rId122"/>
    <sheet name="3.19.4" sheetId="558" r:id="rId123"/>
    <sheet name="3.19.5" sheetId="531" r:id="rId124"/>
    <sheet name="3.19.6" sheetId="584" r:id="rId125"/>
    <sheet name="3.20.2" sheetId="494" r:id="rId126"/>
    <sheet name="3.20.3" sheetId="443" r:id="rId127"/>
    <sheet name="3.20.4" sheetId="559" r:id="rId128"/>
    <sheet name="3.20.5" sheetId="532" r:id="rId129"/>
    <sheet name="3.20.6" sheetId="585" r:id="rId130"/>
    <sheet name="3.21.2" sheetId="493" r:id="rId131"/>
    <sheet name="3.21.3" sheetId="447" r:id="rId132"/>
    <sheet name="3.21.4" sheetId="597" r:id="rId133"/>
    <sheet name="3.21.5" sheetId="533" r:id="rId134"/>
    <sheet name="3.21.6" sheetId="586" r:id="rId135"/>
    <sheet name="3.22.3" sheetId="455" r:id="rId136"/>
    <sheet name="3.22.4" sheetId="561" r:id="rId137"/>
    <sheet name="3.22.5" sheetId="534" r:id="rId138"/>
    <sheet name="3.22.6" sheetId="587" r:id="rId139"/>
    <sheet name="3.23.2" sheetId="459" r:id="rId140"/>
    <sheet name="3.23.3" sheetId="562" r:id="rId141"/>
    <sheet name="3.23.4" sheetId="535" r:id="rId142"/>
    <sheet name="3.23.5" sheetId="588" r:id="rId143"/>
    <sheet name="3.24.3" sheetId="463" r:id="rId144"/>
    <sheet name="3.24.4" sheetId="563" r:id="rId145"/>
    <sheet name="3.24.5" sheetId="536" r:id="rId146"/>
    <sheet name="3.24.6" sheetId="589" r:id="rId147"/>
    <sheet name="3.25.2" sheetId="498" r:id="rId148"/>
    <sheet name="3.25.3" sheetId="467" r:id="rId149"/>
    <sheet name="3.25.4" sheetId="564" r:id="rId150"/>
    <sheet name="3.25.5" sheetId="537" r:id="rId151"/>
    <sheet name="3.25.6" sheetId="590" r:id="rId152"/>
    <sheet name="3.26.3" sheetId="471" r:id="rId153"/>
    <sheet name="3.26.4" sheetId="565" r:id="rId154"/>
    <sheet name="3.26.5" sheetId="538" r:id="rId155"/>
    <sheet name="3.26.6" sheetId="591" r:id="rId156"/>
    <sheet name="3.27.3" sheetId="475" r:id="rId157"/>
    <sheet name="3.27.4" sheetId="566" r:id="rId158"/>
    <sheet name="3.27.5" sheetId="539" r:id="rId159"/>
    <sheet name="3.27.6" sheetId="592" r:id="rId160"/>
    <sheet name="3.28.3" sheetId="479" r:id="rId161"/>
    <sheet name="3.28.4" sheetId="567" r:id="rId162"/>
    <sheet name="3.28.5" sheetId="540" r:id="rId163"/>
    <sheet name="3.28.6" sheetId="593" r:id="rId164"/>
    <sheet name="3.30" sheetId="599" r:id="rId165"/>
    <sheet name="4.1.1" sheetId="384" r:id="rId166"/>
    <sheet name="4.1.2" sheetId="151" r:id="rId167"/>
    <sheet name="4.1.3" sheetId="152" r:id="rId168"/>
    <sheet name="4.2.1" sheetId="156" r:id="rId169"/>
    <sheet name="4.3.1" sheetId="153" r:id="rId170"/>
    <sheet name="4.3.2" sheetId="154" r:id="rId171"/>
    <sheet name="4.3.3" sheetId="276" r:id="rId172"/>
    <sheet name="4.3.5" sheetId="155" r:id="rId173"/>
    <sheet name="4.3.6" sheetId="319" r:id="rId174"/>
    <sheet name="4.4.1" sheetId="157" r:id="rId175"/>
    <sheet name="4.5.1" sheetId="594" r:id="rId176"/>
    <sheet name="4.5.2" sheetId="320" r:id="rId177"/>
    <sheet name="4.5.3" sheetId="160" r:id="rId178"/>
    <sheet name="4.6.1" sheetId="278" r:id="rId179"/>
    <sheet name="4.6.2" sheetId="163" r:id="rId180"/>
    <sheet name="4.6.3" sheetId="164" r:id="rId181"/>
    <sheet name="4.6.4" sheetId="321" r:id="rId182"/>
    <sheet name="5.1.1" sheetId="505" r:id="rId183"/>
    <sheet name="5.1.2" sheetId="279" r:id="rId184"/>
    <sheet name="5.2.1" sheetId="281" r:id="rId185"/>
    <sheet name="5.2.3" sheetId="285" r:id="rId186"/>
    <sheet name="5.3.2" sheetId="286" r:id="rId187"/>
    <sheet name="5.3.4" sheetId="288" r:id="rId188"/>
    <sheet name="5.4.1" sheetId="292" r:id="rId189"/>
    <sheet name="5.4.2" sheetId="293" r:id="rId190"/>
    <sheet name="5.4.3" sheetId="294" r:id="rId191"/>
    <sheet name="5.4.4" sheetId="295" r:id="rId192"/>
    <sheet name="5.4.5" sheetId="296" r:id="rId193"/>
    <sheet name="5.4.6" sheetId="297" r:id="rId194"/>
    <sheet name="5.4.7" sheetId="298" r:id="rId195"/>
    <sheet name="5.4.8" sheetId="299" r:id="rId196"/>
    <sheet name="5.5.1" sheetId="300" r:id="rId197"/>
    <sheet name="5.6.1" sheetId="303" r:id="rId198"/>
    <sheet name="5.7.1" sheetId="304" r:id="rId199"/>
    <sheet name="5.8.2" sheetId="595" r:id="rId200"/>
    <sheet name="5.8.3" sheetId="307" r:id="rId201"/>
    <sheet name="5.9.1" sheetId="308" r:id="rId202"/>
    <sheet name="5.10.2" sheetId="105" r:id="rId203"/>
    <sheet name="5.10.3" sheetId="314" r:id="rId204"/>
    <sheet name="5.10.4" sheetId="310" r:id="rId205"/>
    <sheet name="6.1.1" sheetId="312" r:id="rId206"/>
    <sheet name="6.1.2" sheetId="317" r:id="rId207"/>
    <sheet name="6.2.1" sheetId="313" r:id="rId208"/>
    <sheet name="6.2.2" sheetId="318" r:id="rId209"/>
    <sheet name="Appendix A" sheetId="208" r:id="rId210"/>
    <sheet name="Appendix B" sheetId="209" r:id="rId211"/>
    <sheet name="Appendix C" sheetId="513" r:id="rId212"/>
    <sheet name="Appendix D" sheetId="225" r:id="rId213"/>
    <sheet name="Appendix E" sheetId="212" r:id="rId214"/>
    <sheet name="Appendix F.1" sheetId="322" r:id="rId215"/>
    <sheet name="Appendix F.2" sheetId="323" r:id="rId216"/>
    <sheet name="Appendix F.3" sheetId="324" r:id="rId217"/>
    <sheet name="Appendix G" sheetId="510" r:id="rId218"/>
    <sheet name="Appendix H.1-2" sheetId="214" r:id="rId219"/>
    <sheet name="Appendix I" sheetId="514" r:id="rId220"/>
    <sheet name="Appendix J" sheetId="165" r:id="rId221"/>
    <sheet name="Appendix K1" sheetId="509" r:id="rId222"/>
    <sheet name="Appendix K2" sheetId="506" r:id="rId223"/>
    <sheet name="Appendix L" sheetId="492" r:id="rId224"/>
    <sheet name="Appendix Capital M.1-2" sheetId="220" r:id="rId225"/>
    <sheet name="Appendix N" sheetId="227" r:id="rId226"/>
    <sheet name="Appendix O" sheetId="228" r:id="rId227"/>
    <sheet name="Appendix P" sheetId="511" r:id="rId228"/>
    <sheet name="Appendix Q" sheetId="512" r:id="rId229"/>
    <sheet name="Appendix R" sheetId="315" r:id="rId230"/>
    <sheet name="Appendix S" sheetId="598" r:id="rId231"/>
    <sheet name="Volume II - AFS" sheetId="229" r:id="rId232"/>
    <sheet name="A1" sheetId="503" r:id="rId233"/>
    <sheet name="A2" sheetId="135" r:id="rId234"/>
    <sheet name="A4" sheetId="136" r:id="rId235"/>
    <sheet name="A6" sheetId="137" r:id="rId236"/>
    <sheet name="A10" sheetId="224" r:id="rId237"/>
    <sheet name="A10 - 2" sheetId="140" r:id="rId238"/>
    <sheet name="SA1" sheetId="133" r:id="rId239"/>
    <sheet name="SA8" sheetId="291" r:id="rId240"/>
    <sheet name="SA9" sheetId="139" r:id="rId241"/>
    <sheet name="SA18" sheetId="283" r:id="rId242"/>
    <sheet name="SA19" sheetId="141" r:id="rId243"/>
    <sheet name="SA22" sheetId="203" r:id="rId244"/>
    <sheet name="SA27" sheetId="504" r:id="rId245"/>
  </sheets>
  <externalReferences>
    <externalReference r:id="rId246"/>
    <externalReference r:id="rId247"/>
    <externalReference r:id="rId248"/>
    <externalReference r:id="rId249"/>
  </externalReferences>
  <definedNames>
    <definedName name="Approve1" localSheetId="182">'[1]Template names'!$B$100</definedName>
    <definedName name="Approve1" localSheetId="232">'[1]Template names'!$B$100</definedName>
    <definedName name="Approve1" localSheetId="244">'[1]Template names'!$B$100</definedName>
    <definedName name="Approve10">'[2]Template names'!$B$109</definedName>
    <definedName name="Approve2">'[1]Template names'!$B$102</definedName>
    <definedName name="Approve3">'[2]Template names'!$B$101</definedName>
    <definedName name="Approve4">'[2]Template names'!$B$103</definedName>
    <definedName name="Approve6">'[2]Template names'!$B$105</definedName>
    <definedName name="Approve8">'[2]Template names'!$B$107</definedName>
    <definedName name="desc" localSheetId="182">'[1]Template names'!$B$30</definedName>
    <definedName name="desc" localSheetId="232">'[1]Template names'!$B$30</definedName>
    <definedName name="desc" localSheetId="244">'[1]Template names'!$B$30</definedName>
    <definedName name="desc">'[2]Template names'!$B$30</definedName>
    <definedName name="GrantNatCapex">'[2]Lookup and lists'!$AB$2:$AB$7</definedName>
    <definedName name="GrantNatOpex">'[2]Lookup and lists'!$Z$2:$Z$8</definedName>
    <definedName name="GrantProvOpex">'[2]Lookup and lists'!$AA$2:$AA$6</definedName>
    <definedName name="Head1" localSheetId="182">'[1]Template names'!$B$2</definedName>
    <definedName name="Head1" localSheetId="232">'[1]Template names'!$B$2</definedName>
    <definedName name="Head1" localSheetId="244">'[1]Template names'!$B$2</definedName>
    <definedName name="Head1">'[2]Template names'!$B$2</definedName>
    <definedName name="Head10" localSheetId="182">'[1]Template names'!$B$16</definedName>
    <definedName name="Head10" localSheetId="232">'[1]Template names'!$B$16</definedName>
    <definedName name="Head10" localSheetId="244">'[1]Template names'!$B$16</definedName>
    <definedName name="Head10">'[2]Template names'!$B$16</definedName>
    <definedName name="Head11" localSheetId="182">'[1]Template names'!$B$17</definedName>
    <definedName name="Head11" localSheetId="232">'[1]Template names'!$B$17</definedName>
    <definedName name="Head11" localSheetId="244">'[1]Template names'!$B$17</definedName>
    <definedName name="Head11">'[2]Template names'!$B$17</definedName>
    <definedName name="head1A" localSheetId="182">'[1]Template names'!$B$3</definedName>
    <definedName name="head1A" localSheetId="232">'[1]Template names'!$B$3</definedName>
    <definedName name="head1A" localSheetId="244">'[1]Template names'!$B$3</definedName>
    <definedName name="head1A">'[2]Template names'!$B$3</definedName>
    <definedName name="head1b" localSheetId="182">'[1]Template names'!$B$4</definedName>
    <definedName name="head1b" localSheetId="232">'[1]Template names'!$B$4</definedName>
    <definedName name="head1b" localSheetId="244">'[1]Template names'!$B$4</definedName>
    <definedName name="head1b">'[2]Template names'!$B$4</definedName>
    <definedName name="Head2" localSheetId="182">'[1]Template names'!$B$5</definedName>
    <definedName name="Head2" localSheetId="232">'[1]Template names'!$B$5</definedName>
    <definedName name="Head2" localSheetId="244">'[1]Template names'!$B$5</definedName>
    <definedName name="Head2">'[2]Template names'!$B$5</definedName>
    <definedName name="head27" localSheetId="182">'[1]Template names'!$B$33</definedName>
    <definedName name="head27" localSheetId="232">'[1]Template names'!$B$33</definedName>
    <definedName name="head27" localSheetId="244">'[1]Template names'!$B$33</definedName>
    <definedName name="head27">'[2]Template names'!$B$33</definedName>
    <definedName name="head27a" localSheetId="182">'[1]Template names'!$B$34</definedName>
    <definedName name="head27a" localSheetId="232">'[1]Template names'!$B$34</definedName>
    <definedName name="head27a" localSheetId="244">'[1]Template names'!$B$34</definedName>
    <definedName name="head27a">'[2]Template names'!$B$34</definedName>
    <definedName name="Head3" localSheetId="182">'[1]Template names'!$B$7</definedName>
    <definedName name="Head3" localSheetId="232">'[1]Template names'!$B$7</definedName>
    <definedName name="Head3" localSheetId="244">'[1]Template names'!$B$7</definedName>
    <definedName name="Head3">'[2]Template names'!$B$7</definedName>
    <definedName name="Head44">'[2]Template names'!$B$51</definedName>
    <definedName name="Head45">'[2]Template names'!$B$52</definedName>
    <definedName name="Head5" localSheetId="182">'[1]Template names'!$B$9</definedName>
    <definedName name="Head5" localSheetId="232">'[1]Template names'!$B$9</definedName>
    <definedName name="Head5" localSheetId="244">'[1]Template names'!$B$9</definedName>
    <definedName name="Head5">'[2]Template names'!$B$9</definedName>
    <definedName name="Head5A">'[2]Template names'!$B$10</definedName>
    <definedName name="Head5b" localSheetId="182">'[1]Template names'!$B$11</definedName>
    <definedName name="Head5b" localSheetId="232">'[1]Template names'!$B$11</definedName>
    <definedName name="Head5b" localSheetId="244">'[1]Template names'!$B$11</definedName>
    <definedName name="Head5b">'[2]Template names'!$B$11</definedName>
    <definedName name="Head6" localSheetId="182">'[1]Template names'!$B$12</definedName>
    <definedName name="Head6" localSheetId="232">'[1]Template names'!$B$12</definedName>
    <definedName name="Head6" localSheetId="244">'[1]Template names'!$B$12</definedName>
    <definedName name="Head6">'[2]Template names'!$B$12</definedName>
    <definedName name="Head7" localSheetId="182">'[1]Template names'!$B$13</definedName>
    <definedName name="Head7" localSheetId="232">'[1]Template names'!$B$13</definedName>
    <definedName name="Head7" localSheetId="244">'[1]Template names'!$B$13</definedName>
    <definedName name="Head7">'[2]Template names'!$B$13</definedName>
    <definedName name="Head8" localSheetId="182">'[1]Template names'!$B$14</definedName>
    <definedName name="Head8" localSheetId="232">'[1]Template names'!$B$14</definedName>
    <definedName name="Head8" localSheetId="244">'[1]Template names'!$B$14</definedName>
    <definedName name="Head8">'[2]Template names'!$B$14</definedName>
    <definedName name="Head9" localSheetId="182">'[1]Template names'!$B$15</definedName>
    <definedName name="Head9" localSheetId="232">'[1]Template names'!$B$15</definedName>
    <definedName name="Head9" localSheetId="244">'[1]Template names'!$B$15</definedName>
    <definedName name="Head9">'[2]Template names'!$B$15</definedName>
    <definedName name="muni" localSheetId="182">'[1]Template names'!$B$93</definedName>
    <definedName name="muni" localSheetId="232">'[1]Template names'!$B$93</definedName>
    <definedName name="muni" localSheetId="244">'[1]Template names'!$B$93</definedName>
    <definedName name="muni">'[2]Template names'!$B$93</definedName>
    <definedName name="Piet" localSheetId="5">#REF!</definedName>
    <definedName name="Piet" localSheetId="6">#REF!</definedName>
    <definedName name="Piet" localSheetId="7">#REF!</definedName>
    <definedName name="Piet" localSheetId="8">#REF!</definedName>
    <definedName name="Piet" localSheetId="9">#REF!</definedName>
    <definedName name="Piet" localSheetId="10">#REF!</definedName>
    <definedName name="Piet" localSheetId="16">#REF!</definedName>
    <definedName name="Piet" localSheetId="13">#REF!</definedName>
    <definedName name="Piet" localSheetId="23">#REF!</definedName>
    <definedName name="Piet" localSheetId="79">#REF!</definedName>
    <definedName name="Piet" localSheetId="80">#REF!</definedName>
    <definedName name="Piet" localSheetId="81">#REF!</definedName>
    <definedName name="Piet" localSheetId="82">#REF!</definedName>
    <definedName name="Piet" localSheetId="90">#REF!</definedName>
    <definedName name="Piet" localSheetId="84">#REF!</definedName>
    <definedName name="Piet" localSheetId="87">#REF!</definedName>
    <definedName name="Piet" localSheetId="88">#REF!</definedName>
    <definedName name="Piet" localSheetId="89">#REF!</definedName>
    <definedName name="Piet" localSheetId="91">#REF!</definedName>
    <definedName name="Piet" localSheetId="92">#REF!</definedName>
    <definedName name="Piet" localSheetId="93">#REF!</definedName>
    <definedName name="Piet" localSheetId="94">#REF!</definedName>
    <definedName name="Piet" localSheetId="95">#REF!</definedName>
    <definedName name="Piet" localSheetId="96">#REF!</definedName>
    <definedName name="Piet" localSheetId="97">#REF!</definedName>
    <definedName name="Piet" localSheetId="98">#REF!</definedName>
    <definedName name="Piet" localSheetId="99">#REF!</definedName>
    <definedName name="Piet" localSheetId="100">#REF!</definedName>
    <definedName name="Piet" localSheetId="101">#REF!</definedName>
    <definedName name="Piet" localSheetId="102">#REF!</definedName>
    <definedName name="Piet" localSheetId="103">#REF!</definedName>
    <definedName name="Piet" localSheetId="104">#REF!</definedName>
    <definedName name="Piet" localSheetId="105">#REF!</definedName>
    <definedName name="Piet" localSheetId="106">#REF!</definedName>
    <definedName name="Piet" localSheetId="107">#REF!</definedName>
    <definedName name="Piet" localSheetId="108">#REF!</definedName>
    <definedName name="Piet" localSheetId="109">#REF!</definedName>
    <definedName name="Piet" localSheetId="110">#REF!</definedName>
    <definedName name="Piet" localSheetId="112">#REF!</definedName>
    <definedName name="Piet" localSheetId="113">#REF!</definedName>
    <definedName name="Piet" localSheetId="114">#REF!</definedName>
    <definedName name="Piet" localSheetId="115">#REF!</definedName>
    <definedName name="Piet" localSheetId="117">#REF!</definedName>
    <definedName name="Piet" localSheetId="118">#REF!</definedName>
    <definedName name="Piet" localSheetId="119">#REF!</definedName>
    <definedName name="Piet" localSheetId="120">#REF!</definedName>
    <definedName name="Piet" localSheetId="121">#REF!</definedName>
    <definedName name="Piet" localSheetId="122">#REF!</definedName>
    <definedName name="Piet" localSheetId="123">#REF!</definedName>
    <definedName name="Piet" localSheetId="124">#REF!</definedName>
    <definedName name="Piet" localSheetId="27">#REF!</definedName>
    <definedName name="Piet" localSheetId="29">#REF!</definedName>
    <definedName name="Piet" localSheetId="30">#REF!</definedName>
    <definedName name="Piet" localSheetId="31">#REF!</definedName>
    <definedName name="Piet" localSheetId="32">#REF!</definedName>
    <definedName name="Piet" localSheetId="33">#REF!</definedName>
    <definedName name="Piet" localSheetId="126">#REF!</definedName>
    <definedName name="Piet" localSheetId="127">#REF!</definedName>
    <definedName name="Piet" localSheetId="128">#REF!</definedName>
    <definedName name="Piet" localSheetId="129">#REF!</definedName>
    <definedName name="Piet" localSheetId="131">#REF!</definedName>
    <definedName name="Piet" localSheetId="132">#REF!</definedName>
    <definedName name="Piet" localSheetId="133">#REF!</definedName>
    <definedName name="Piet" localSheetId="134">#REF!</definedName>
    <definedName name="Piet" localSheetId="135">#REF!</definedName>
    <definedName name="Piet" localSheetId="136">#REF!</definedName>
    <definedName name="Piet" localSheetId="137">#REF!</definedName>
    <definedName name="Piet" localSheetId="138">#REF!</definedName>
    <definedName name="Piet" localSheetId="139">#REF!</definedName>
    <definedName name="Piet" localSheetId="140">#REF!</definedName>
    <definedName name="Piet" localSheetId="141">#REF!</definedName>
    <definedName name="Piet" localSheetId="142">#REF!</definedName>
    <definedName name="Piet" localSheetId="143">#REF!</definedName>
    <definedName name="Piet" localSheetId="144">#REF!</definedName>
    <definedName name="Piet" localSheetId="145">#REF!</definedName>
    <definedName name="Piet" localSheetId="146">#REF!</definedName>
    <definedName name="Piet" localSheetId="148">#REF!</definedName>
    <definedName name="Piet" localSheetId="149">#REF!</definedName>
    <definedName name="Piet" localSheetId="150">#REF!</definedName>
    <definedName name="Piet" localSheetId="151">#REF!</definedName>
    <definedName name="Piet" localSheetId="152">#REF!</definedName>
    <definedName name="Piet" localSheetId="153">#REF!</definedName>
    <definedName name="Piet" localSheetId="154">#REF!</definedName>
    <definedName name="Piet" localSheetId="155">#REF!</definedName>
    <definedName name="Piet" localSheetId="156">#REF!</definedName>
    <definedName name="Piet" localSheetId="157">#REF!</definedName>
    <definedName name="Piet" localSheetId="158">#REF!</definedName>
    <definedName name="Piet" localSheetId="159">#REF!</definedName>
    <definedName name="Piet" localSheetId="160">#REF!</definedName>
    <definedName name="Piet" localSheetId="161">#REF!</definedName>
    <definedName name="Piet" localSheetId="162">#REF!</definedName>
    <definedName name="Piet" localSheetId="163">#REF!</definedName>
    <definedName name="Piet" localSheetId="35">#REF!</definedName>
    <definedName name="Piet" localSheetId="37">#REF!</definedName>
    <definedName name="Piet" localSheetId="38">#REF!</definedName>
    <definedName name="Piet" localSheetId="39">#REF!</definedName>
    <definedName name="Piet" localSheetId="40">#REF!</definedName>
    <definedName name="Piet" localSheetId="164">#REF!</definedName>
    <definedName name="Piet" localSheetId="41">#REF!</definedName>
    <definedName name="Piet" localSheetId="42">#REF!</definedName>
    <definedName name="Piet" localSheetId="43">#REF!</definedName>
    <definedName name="Piet" localSheetId="44">#REF!</definedName>
    <definedName name="Piet" localSheetId="45">#REF!</definedName>
    <definedName name="Piet" localSheetId="46">#REF!</definedName>
    <definedName name="Piet" localSheetId="47">#REF!</definedName>
    <definedName name="Piet" localSheetId="48">#REF!</definedName>
    <definedName name="Piet" localSheetId="49">#REF!</definedName>
    <definedName name="Piet" localSheetId="50">#REF!</definedName>
    <definedName name="Piet" localSheetId="51">#REF!</definedName>
    <definedName name="Piet" localSheetId="52">#REF!</definedName>
    <definedName name="Piet" localSheetId="53">#REF!</definedName>
    <definedName name="Piet" localSheetId="56">#REF!</definedName>
    <definedName name="Piet" localSheetId="57">#REF!</definedName>
    <definedName name="Piet" localSheetId="60">#REF!</definedName>
    <definedName name="Piet" localSheetId="62">#REF!</definedName>
    <definedName name="Piet" localSheetId="63">#REF!</definedName>
    <definedName name="Piet" localSheetId="64">#REF!</definedName>
    <definedName name="Piet" localSheetId="65">#REF!</definedName>
    <definedName name="Piet" localSheetId="67">#REF!</definedName>
    <definedName name="Piet" localSheetId="68">#REF!</definedName>
    <definedName name="Piet" localSheetId="69">#REF!</definedName>
    <definedName name="Piet" localSheetId="70">#REF!</definedName>
    <definedName name="Piet" localSheetId="71">#REF!</definedName>
    <definedName name="Piet" localSheetId="74">#REF!</definedName>
    <definedName name="Piet" localSheetId="75">#REF!</definedName>
    <definedName name="Piet" localSheetId="76">#REF!</definedName>
    <definedName name="Piet" localSheetId="77">#REF!</definedName>
    <definedName name="Piet" localSheetId="165">#REF!</definedName>
    <definedName name="Piet" localSheetId="173">#REF!</definedName>
    <definedName name="Piet" localSheetId="175">#REF!</definedName>
    <definedName name="Piet" localSheetId="182">#REF!</definedName>
    <definedName name="Piet" localSheetId="183">#REF!</definedName>
    <definedName name="Piet" localSheetId="204">#REF!</definedName>
    <definedName name="Piet" localSheetId="184">#REF!</definedName>
    <definedName name="Piet" localSheetId="185">#REF!</definedName>
    <definedName name="Piet" localSheetId="186">#REF!</definedName>
    <definedName name="Piet" localSheetId="187">#REF!</definedName>
    <definedName name="Piet" localSheetId="197">#REF!</definedName>
    <definedName name="Piet" localSheetId="198">#REF!</definedName>
    <definedName name="Piet" localSheetId="199">#REF!</definedName>
    <definedName name="Piet" localSheetId="200">#REF!</definedName>
    <definedName name="Piet" localSheetId="201">#REF!</definedName>
    <definedName name="Piet" localSheetId="205">#REF!</definedName>
    <definedName name="Piet" localSheetId="206">#REF!</definedName>
    <definedName name="Piet" localSheetId="207">#REF!</definedName>
    <definedName name="Piet" localSheetId="208">#REF!</definedName>
    <definedName name="Piet" localSheetId="211">#REF!</definedName>
    <definedName name="Piet" localSheetId="212">#REF!</definedName>
    <definedName name="Piet" localSheetId="214">#REF!</definedName>
    <definedName name="Piet" localSheetId="215">#REF!</definedName>
    <definedName name="Piet" localSheetId="216">#REF!</definedName>
    <definedName name="Piet" localSheetId="219">#REF!</definedName>
    <definedName name="Piet" localSheetId="221">#REF!</definedName>
    <definedName name="Piet" localSheetId="222">#REF!</definedName>
    <definedName name="Piet" localSheetId="223">#REF!</definedName>
    <definedName name="Piet" localSheetId="227">#REF!</definedName>
    <definedName name="Piet" localSheetId="228">#REF!</definedName>
    <definedName name="Piet" localSheetId="230">#REF!</definedName>
    <definedName name="Piet" localSheetId="241">#REF!</definedName>
    <definedName name="Piet" localSheetId="239">#REF!</definedName>
    <definedName name="Piet">#REF!</definedName>
    <definedName name="_xlnm.Print_Area" localSheetId="224">'Appendix Capital M.1-2'!$A$1:$H$184</definedName>
    <definedName name="_xlnm.Print_Area" localSheetId="213">'Appendix E'!$A$1:$F$21</definedName>
    <definedName name="_xlnm.Print_Area" localSheetId="214">'Appendix F.1'!$A$1:$E$12</definedName>
    <definedName name="_xlnm.Print_Area" localSheetId="215">'Appendix F.2'!#REF!</definedName>
    <definedName name="_xlnm.Print_Area" localSheetId="216">'Appendix F.3'!$A$1:$C$7</definedName>
    <definedName name="_xlnm.Print_Area" localSheetId="0">Welcome!$A$1:$A$45</definedName>
    <definedName name="result">'[2]Template names'!$B$35</definedName>
    <definedName name="TableA1">'[2]Template names'!$B$111</definedName>
    <definedName name="TableA18">'[2]Template names'!$B$128</definedName>
    <definedName name="TableA19">'[2]Template names'!$B$129</definedName>
    <definedName name="TableA27">'[1]Template names'!$B$137</definedName>
    <definedName name="TableA34a" localSheetId="13">'[3]Template names'!$B$144</definedName>
    <definedName name="TableA34a" localSheetId="49">'[3]Template names'!$B$144</definedName>
    <definedName name="TableA34c">'[2]Template names'!$B$146</definedName>
    <definedName name="TableA8">'[2]Template names'!$B$118</definedName>
    <definedName name="TableA9">'[2]Template names'!$B$119</definedName>
    <definedName name="Total_Use_of_Water_by_Sector" localSheetId="5">#REF!</definedName>
    <definedName name="Total_Use_of_Water_by_Sector" localSheetId="6">#REF!</definedName>
    <definedName name="Total_Use_of_Water_by_Sector" localSheetId="7">#REF!</definedName>
    <definedName name="Total_Use_of_Water_by_Sector" localSheetId="8">#REF!</definedName>
    <definedName name="Total_Use_of_Water_by_Sector" localSheetId="9">#REF!</definedName>
    <definedName name="Total_Use_of_Water_by_Sector" localSheetId="10">#REF!</definedName>
    <definedName name="Total_Use_of_Water_by_Sector" localSheetId="16">#REF!</definedName>
    <definedName name="Total_Use_of_Water_by_Sector" localSheetId="13">#REF!</definedName>
    <definedName name="Total_Use_of_Water_by_Sector" localSheetId="14">'[4]3.5'!#REF!</definedName>
    <definedName name="Total_Use_of_Water_by_Sector" localSheetId="23">#REF!</definedName>
    <definedName name="Total_Use_of_Water_by_Sector" localSheetId="79">#REF!</definedName>
    <definedName name="Total_Use_of_Water_by_Sector" localSheetId="80">#REF!</definedName>
    <definedName name="Total_Use_of_Water_by_Sector" localSheetId="81">#REF!</definedName>
    <definedName name="Total_Use_of_Water_by_Sector" localSheetId="82">#REF!</definedName>
    <definedName name="Total_Use_of_Water_by_Sector" localSheetId="90">#REF!</definedName>
    <definedName name="Total_Use_of_Water_by_Sector" localSheetId="84">#REF!</definedName>
    <definedName name="Total_Use_of_Water_by_Sector" localSheetId="87">#REF!</definedName>
    <definedName name="Total_Use_of_Water_by_Sector" localSheetId="88">#REF!</definedName>
    <definedName name="Total_Use_of_Water_by_Sector" localSheetId="89">#REF!</definedName>
    <definedName name="Total_Use_of_Water_by_Sector" localSheetId="91">#REF!</definedName>
    <definedName name="Total_Use_of_Water_by_Sector" localSheetId="92">#REF!</definedName>
    <definedName name="Total_Use_of_Water_by_Sector" localSheetId="93">#REF!</definedName>
    <definedName name="Total_Use_of_Water_by_Sector" localSheetId="94">#REF!</definedName>
    <definedName name="Total_Use_of_Water_by_Sector" localSheetId="95">#REF!</definedName>
    <definedName name="Total_Use_of_Water_by_Sector" localSheetId="96">#REF!</definedName>
    <definedName name="Total_Use_of_Water_by_Sector" localSheetId="97">#REF!</definedName>
    <definedName name="Total_Use_of_Water_by_Sector" localSheetId="98">#REF!</definedName>
    <definedName name="Total_Use_of_Water_by_Sector" localSheetId="99">#REF!</definedName>
    <definedName name="Total_Use_of_Water_by_Sector" localSheetId="100">#REF!</definedName>
    <definedName name="Total_Use_of_Water_by_Sector" localSheetId="101">#REF!</definedName>
    <definedName name="Total_Use_of_Water_by_Sector" localSheetId="102">#REF!</definedName>
    <definedName name="Total_Use_of_Water_by_Sector" localSheetId="103">#REF!</definedName>
    <definedName name="Total_Use_of_Water_by_Sector" localSheetId="104">#REF!</definedName>
    <definedName name="Total_Use_of_Water_by_Sector" localSheetId="105">#REF!</definedName>
    <definedName name="Total_Use_of_Water_by_Sector" localSheetId="106">#REF!</definedName>
    <definedName name="Total_Use_of_Water_by_Sector" localSheetId="107">#REF!</definedName>
    <definedName name="Total_Use_of_Water_by_Sector" localSheetId="108">#REF!</definedName>
    <definedName name="Total_Use_of_Water_by_Sector" localSheetId="109">#REF!</definedName>
    <definedName name="Total_Use_of_Water_by_Sector" localSheetId="110">#REF!</definedName>
    <definedName name="Total_Use_of_Water_by_Sector" localSheetId="112">#REF!</definedName>
    <definedName name="Total_Use_of_Water_by_Sector" localSheetId="113">#REF!</definedName>
    <definedName name="Total_Use_of_Water_by_Sector" localSheetId="114">#REF!</definedName>
    <definedName name="Total_Use_of_Water_by_Sector" localSheetId="115">#REF!</definedName>
    <definedName name="Total_Use_of_Water_by_Sector" localSheetId="117">#REF!</definedName>
    <definedName name="Total_Use_of_Water_by_Sector" localSheetId="118">#REF!</definedName>
    <definedName name="Total_Use_of_Water_by_Sector" localSheetId="119">#REF!</definedName>
    <definedName name="Total_Use_of_Water_by_Sector" localSheetId="120">#REF!</definedName>
    <definedName name="Total_Use_of_Water_by_Sector" localSheetId="121">#REF!</definedName>
    <definedName name="Total_Use_of_Water_by_Sector" localSheetId="122">#REF!</definedName>
    <definedName name="Total_Use_of_Water_by_Sector" localSheetId="123">#REF!</definedName>
    <definedName name="Total_Use_of_Water_by_Sector" localSheetId="124">#REF!</definedName>
    <definedName name="Total_Use_of_Water_by_Sector" localSheetId="27">#REF!</definedName>
    <definedName name="Total_Use_of_Water_by_Sector" localSheetId="29">#REF!</definedName>
    <definedName name="Total_Use_of_Water_by_Sector" localSheetId="30">#REF!</definedName>
    <definedName name="Total_Use_of_Water_by_Sector" localSheetId="31">#REF!</definedName>
    <definedName name="Total_Use_of_Water_by_Sector" localSheetId="32">#REF!</definedName>
    <definedName name="Total_Use_of_Water_by_Sector" localSheetId="33">#REF!</definedName>
    <definedName name="Total_Use_of_Water_by_Sector" localSheetId="126">#REF!</definedName>
    <definedName name="Total_Use_of_Water_by_Sector" localSheetId="127">#REF!</definedName>
    <definedName name="Total_Use_of_Water_by_Sector" localSheetId="128">#REF!</definedName>
    <definedName name="Total_Use_of_Water_by_Sector" localSheetId="129">#REF!</definedName>
    <definedName name="Total_Use_of_Water_by_Sector" localSheetId="131">#REF!</definedName>
    <definedName name="Total_Use_of_Water_by_Sector" localSheetId="132">#REF!</definedName>
    <definedName name="Total_Use_of_Water_by_Sector" localSheetId="133">#REF!</definedName>
    <definedName name="Total_Use_of_Water_by_Sector" localSheetId="134">#REF!</definedName>
    <definedName name="Total_Use_of_Water_by_Sector" localSheetId="135">#REF!</definedName>
    <definedName name="Total_Use_of_Water_by_Sector" localSheetId="136">#REF!</definedName>
    <definedName name="Total_Use_of_Water_by_Sector" localSheetId="137">#REF!</definedName>
    <definedName name="Total_Use_of_Water_by_Sector" localSheetId="138">#REF!</definedName>
    <definedName name="Total_Use_of_Water_by_Sector" localSheetId="139">#REF!</definedName>
    <definedName name="Total_Use_of_Water_by_Sector" localSheetId="140">#REF!</definedName>
    <definedName name="Total_Use_of_Water_by_Sector" localSheetId="141">#REF!</definedName>
    <definedName name="Total_Use_of_Water_by_Sector" localSheetId="142">#REF!</definedName>
    <definedName name="Total_Use_of_Water_by_Sector" localSheetId="143">#REF!</definedName>
    <definedName name="Total_Use_of_Water_by_Sector" localSheetId="144">#REF!</definedName>
    <definedName name="Total_Use_of_Water_by_Sector" localSheetId="145">#REF!</definedName>
    <definedName name="Total_Use_of_Water_by_Sector" localSheetId="146">#REF!</definedName>
    <definedName name="Total_Use_of_Water_by_Sector" localSheetId="148">#REF!</definedName>
    <definedName name="Total_Use_of_Water_by_Sector" localSheetId="149">#REF!</definedName>
    <definedName name="Total_Use_of_Water_by_Sector" localSheetId="150">#REF!</definedName>
    <definedName name="Total_Use_of_Water_by_Sector" localSheetId="151">#REF!</definedName>
    <definedName name="Total_Use_of_Water_by_Sector" localSheetId="152">#REF!</definedName>
    <definedName name="Total_Use_of_Water_by_Sector" localSheetId="153">#REF!</definedName>
    <definedName name="Total_Use_of_Water_by_Sector" localSheetId="154">#REF!</definedName>
    <definedName name="Total_Use_of_Water_by_Sector" localSheetId="155">#REF!</definedName>
    <definedName name="Total_Use_of_Water_by_Sector" localSheetId="156">#REF!</definedName>
    <definedName name="Total_Use_of_Water_by_Sector" localSheetId="157">#REF!</definedName>
    <definedName name="Total_Use_of_Water_by_Sector" localSheetId="158">#REF!</definedName>
    <definedName name="Total_Use_of_Water_by_Sector" localSheetId="159">#REF!</definedName>
    <definedName name="Total_Use_of_Water_by_Sector" localSheetId="160">#REF!</definedName>
    <definedName name="Total_Use_of_Water_by_Sector" localSheetId="161">#REF!</definedName>
    <definedName name="Total_Use_of_Water_by_Sector" localSheetId="162">#REF!</definedName>
    <definedName name="Total_Use_of_Water_by_Sector" localSheetId="163">#REF!</definedName>
    <definedName name="Total_Use_of_Water_by_Sector" localSheetId="35">#REF!</definedName>
    <definedName name="Total_Use_of_Water_by_Sector" localSheetId="37">#REF!</definedName>
    <definedName name="Total_Use_of_Water_by_Sector" localSheetId="38">#REF!</definedName>
    <definedName name="Total_Use_of_Water_by_Sector" localSheetId="39">#REF!</definedName>
    <definedName name="Total_Use_of_Water_by_Sector" localSheetId="40">#REF!</definedName>
    <definedName name="Total_Use_of_Water_by_Sector" localSheetId="164">#REF!</definedName>
    <definedName name="Total_Use_of_Water_by_Sector" localSheetId="41">#REF!</definedName>
    <definedName name="Total_Use_of_Water_by_Sector" localSheetId="42">#REF!</definedName>
    <definedName name="Total_Use_of_Water_by_Sector" localSheetId="43">#REF!</definedName>
    <definedName name="Total_Use_of_Water_by_Sector" localSheetId="44">#REF!</definedName>
    <definedName name="Total_Use_of_Water_by_Sector" localSheetId="45">#REF!</definedName>
    <definedName name="Total_Use_of_Water_by_Sector" localSheetId="46">#REF!</definedName>
    <definedName name="Total_Use_of_Water_by_Sector" localSheetId="47">#REF!</definedName>
    <definedName name="Total_Use_of_Water_by_Sector" localSheetId="48">#REF!</definedName>
    <definedName name="Total_Use_of_Water_by_Sector" localSheetId="49">#REF!</definedName>
    <definedName name="Total_Use_of_Water_by_Sector" localSheetId="50">#REF!</definedName>
    <definedName name="Total_Use_of_Water_by_Sector" localSheetId="51">#REF!</definedName>
    <definedName name="Total_Use_of_Water_by_Sector" localSheetId="52">#REF!</definedName>
    <definedName name="Total_Use_of_Water_by_Sector" localSheetId="53">#REF!</definedName>
    <definedName name="Total_Use_of_Water_by_Sector" localSheetId="56">#REF!</definedName>
    <definedName name="Total_Use_of_Water_by_Sector" localSheetId="57">#REF!</definedName>
    <definedName name="Total_Use_of_Water_by_Sector" localSheetId="60">#REF!</definedName>
    <definedName name="Total_Use_of_Water_by_Sector" localSheetId="62">#REF!</definedName>
    <definedName name="Total_Use_of_Water_by_Sector" localSheetId="63">#REF!</definedName>
    <definedName name="Total_Use_of_Water_by_Sector" localSheetId="64">#REF!</definedName>
    <definedName name="Total_Use_of_Water_by_Sector" localSheetId="65">#REF!</definedName>
    <definedName name="Total_Use_of_Water_by_Sector" localSheetId="67">#REF!</definedName>
    <definedName name="Total_Use_of_Water_by_Sector" localSheetId="68">#REF!</definedName>
    <definedName name="Total_Use_of_Water_by_Sector" localSheetId="69">#REF!</definedName>
    <definedName name="Total_Use_of_Water_by_Sector" localSheetId="70">#REF!</definedName>
    <definedName name="Total_Use_of_Water_by_Sector" localSheetId="71">#REF!</definedName>
    <definedName name="Total_Use_of_Water_by_Sector" localSheetId="74">#REF!</definedName>
    <definedName name="Total_Use_of_Water_by_Sector" localSheetId="75">#REF!</definedName>
    <definedName name="Total_Use_of_Water_by_Sector" localSheetId="76">#REF!</definedName>
    <definedName name="Total_Use_of_Water_by_Sector" localSheetId="77">#REF!</definedName>
    <definedName name="Total_Use_of_Water_by_Sector" localSheetId="165">#REF!</definedName>
    <definedName name="Total_Use_of_Water_by_Sector" localSheetId="170">#REF!</definedName>
    <definedName name="Total_Use_of_Water_by_Sector" localSheetId="173">#REF!</definedName>
    <definedName name="Total_Use_of_Water_by_Sector" localSheetId="175">#REF!</definedName>
    <definedName name="Total_Use_of_Water_by_Sector" localSheetId="182">#REF!</definedName>
    <definedName name="Total_Use_of_Water_by_Sector" localSheetId="183">#REF!</definedName>
    <definedName name="Total_Use_of_Water_by_Sector" localSheetId="204">#REF!</definedName>
    <definedName name="Total_Use_of_Water_by_Sector" localSheetId="184">#REF!</definedName>
    <definedName name="Total_Use_of_Water_by_Sector" localSheetId="185">#REF!</definedName>
    <definedName name="Total_Use_of_Water_by_Sector" localSheetId="186">#REF!</definedName>
    <definedName name="Total_Use_of_Water_by_Sector" localSheetId="187">#REF!</definedName>
    <definedName name="Total_Use_of_Water_by_Sector" localSheetId="197">#REF!</definedName>
    <definedName name="Total_Use_of_Water_by_Sector" localSheetId="198">#REF!</definedName>
    <definedName name="Total_Use_of_Water_by_Sector" localSheetId="199">#REF!</definedName>
    <definedName name="Total_Use_of_Water_by_Sector" localSheetId="200">#REF!</definedName>
    <definedName name="Total_Use_of_Water_by_Sector" localSheetId="201">#REF!</definedName>
    <definedName name="Total_Use_of_Water_by_Sector" localSheetId="205">#REF!</definedName>
    <definedName name="Total_Use_of_Water_by_Sector" localSheetId="206">#REF!</definedName>
    <definedName name="Total_Use_of_Water_by_Sector" localSheetId="207">#REF!</definedName>
    <definedName name="Total_Use_of_Water_by_Sector" localSheetId="208">#REF!</definedName>
    <definedName name="Total_Use_of_Water_by_Sector" localSheetId="210">'[4]3.5'!#REF!</definedName>
    <definedName name="Total_Use_of_Water_by_Sector" localSheetId="211">#REF!</definedName>
    <definedName name="Total_Use_of_Water_by_Sector" localSheetId="212">#REF!</definedName>
    <definedName name="Total_Use_of_Water_by_Sector" localSheetId="214">#REF!</definedName>
    <definedName name="Total_Use_of_Water_by_Sector" localSheetId="215">#REF!</definedName>
    <definedName name="Total_Use_of_Water_by_Sector" localSheetId="216">#REF!</definedName>
    <definedName name="Total_Use_of_Water_by_Sector" localSheetId="219">#REF!</definedName>
    <definedName name="Total_Use_of_Water_by_Sector" localSheetId="221">#REF!</definedName>
    <definedName name="Total_Use_of_Water_by_Sector" localSheetId="222">#REF!</definedName>
    <definedName name="Total_Use_of_Water_by_Sector" localSheetId="223">#REF!</definedName>
    <definedName name="Total_Use_of_Water_by_Sector" localSheetId="227">#REF!</definedName>
    <definedName name="Total_Use_of_Water_by_Sector" localSheetId="228">#REF!</definedName>
    <definedName name="Total_Use_of_Water_by_Sector" localSheetId="230">#REF!</definedName>
    <definedName name="Total_Use_of_Water_by_Sector" localSheetId="241">#REF!</definedName>
    <definedName name="Total_Use_of_Water_by_Sector" localSheetId="239">#REF!</definedName>
    <definedName name="Total_Use_of_Water_by_Sector">#REF!</definedName>
    <definedName name="Vdesc">'[1]Template names'!$B$32</definedName>
  </definedNames>
  <calcPr calcId="145621"/>
</workbook>
</file>

<file path=xl/calcChain.xml><?xml version="1.0" encoding="utf-8"?>
<calcChain xmlns="http://schemas.openxmlformats.org/spreadsheetml/2006/main">
  <c r="E10" i="522" l="1"/>
  <c r="E11" i="522" s="1"/>
  <c r="D10" i="522"/>
  <c r="D11" i="522" s="1"/>
  <c r="C10" i="522"/>
  <c r="C11" i="522" s="1"/>
  <c r="B10" i="522"/>
  <c r="B11" i="522" s="1"/>
  <c r="E10" i="521"/>
  <c r="E11" i="521" s="1"/>
  <c r="D10" i="521"/>
  <c r="D11" i="521" s="1"/>
  <c r="C10" i="521"/>
  <c r="C11" i="521" s="1"/>
  <c r="B10" i="521"/>
  <c r="B11" i="521" s="1"/>
  <c r="E10" i="520"/>
  <c r="E11" i="520" s="1"/>
  <c r="D10" i="520"/>
  <c r="D11" i="520" s="1"/>
  <c r="C10" i="520"/>
  <c r="C11" i="520" s="1"/>
  <c r="B10" i="520"/>
  <c r="B11" i="520" s="1"/>
  <c r="E10" i="519"/>
  <c r="E11" i="519" s="1"/>
  <c r="D10" i="519"/>
  <c r="D11" i="519" s="1"/>
  <c r="C10" i="519"/>
  <c r="C11" i="519" s="1"/>
  <c r="B10" i="519"/>
  <c r="B11" i="519" s="1"/>
  <c r="E10" i="518"/>
  <c r="E11" i="518" s="1"/>
  <c r="D10" i="518"/>
  <c r="D11" i="518" s="1"/>
  <c r="C10" i="518"/>
  <c r="C11" i="518" s="1"/>
  <c r="B10" i="518"/>
  <c r="B11" i="518" s="1"/>
  <c r="E10" i="516"/>
  <c r="E11" i="516" s="1"/>
  <c r="D10" i="516"/>
  <c r="D11" i="516" s="1"/>
  <c r="C10" i="516"/>
  <c r="C11" i="516" s="1"/>
  <c r="B10" i="516"/>
  <c r="B11" i="516" s="1"/>
  <c r="E10" i="515"/>
  <c r="E11" i="515" s="1"/>
  <c r="D10" i="515"/>
  <c r="D11" i="515" s="1"/>
  <c r="C10" i="515"/>
  <c r="C11" i="515" s="1"/>
  <c r="B10" i="515"/>
  <c r="B11" i="515" s="1"/>
  <c r="E10" i="336"/>
  <c r="E11" i="336" s="1"/>
  <c r="D10" i="336"/>
  <c r="D11" i="336" s="1"/>
  <c r="C10" i="336"/>
  <c r="C11" i="336" s="1"/>
  <c r="B10" i="336"/>
  <c r="B11" i="336" s="1"/>
  <c r="G19" i="250"/>
  <c r="D17" i="250"/>
  <c r="E17" i="250"/>
  <c r="F17" i="250"/>
  <c r="G17" i="250"/>
  <c r="H17" i="250"/>
  <c r="D11" i="250"/>
  <c r="D19" i="250" s="1"/>
  <c r="E11" i="250"/>
  <c r="E19" i="250" s="1"/>
  <c r="F11" i="250"/>
  <c r="F19" i="250" s="1"/>
  <c r="G11" i="250"/>
  <c r="H11" i="250"/>
  <c r="H19" i="250" s="1"/>
  <c r="C32" i="105"/>
  <c r="D32" i="105"/>
  <c r="B32" i="105"/>
  <c r="C17" i="105"/>
  <c r="D17" i="105"/>
  <c r="B17" i="105"/>
  <c r="C6" i="281"/>
  <c r="D6" i="281"/>
  <c r="E6" i="281"/>
  <c r="C11" i="279"/>
  <c r="D11" i="279"/>
  <c r="E11" i="279"/>
  <c r="B11" i="279"/>
  <c r="B15" i="279"/>
  <c r="C18" i="279"/>
  <c r="D18" i="279"/>
  <c r="E18" i="279"/>
  <c r="B18" i="279"/>
  <c r="C21" i="279"/>
  <c r="D21" i="279"/>
  <c r="E21" i="279"/>
  <c r="B21" i="279"/>
  <c r="F15" i="594"/>
  <c r="G15" i="594"/>
  <c r="J15" i="594"/>
  <c r="M15" i="594"/>
  <c r="D23" i="384"/>
  <c r="D8" i="151"/>
  <c r="D9" i="151"/>
  <c r="F23" i="384"/>
  <c r="C23" i="384"/>
  <c r="E23" i="384"/>
  <c r="B23" i="384"/>
  <c r="B8" i="237"/>
  <c r="C24" i="234"/>
  <c r="B24" i="234"/>
  <c r="C19" i="234"/>
  <c r="C25" i="234" s="1"/>
  <c r="B19" i="234"/>
  <c r="B25" i="234" s="1"/>
  <c r="C14" i="234"/>
  <c r="B14" i="234"/>
  <c r="C8" i="234"/>
  <c r="B8" i="234"/>
  <c r="D33" i="118"/>
  <c r="D34" i="118"/>
  <c r="D35" i="118"/>
  <c r="D36" i="118"/>
  <c r="D37" i="118"/>
  <c r="D38" i="118"/>
  <c r="D39" i="118"/>
  <c r="D40" i="118"/>
  <c r="D32" i="118"/>
  <c r="G33" i="118"/>
  <c r="G34" i="118"/>
  <c r="G35" i="118"/>
  <c r="G36" i="118"/>
  <c r="G37" i="118"/>
  <c r="G38" i="118"/>
  <c r="G39" i="118"/>
  <c r="G40" i="118"/>
  <c r="G32" i="118"/>
  <c r="J33" i="118"/>
  <c r="J34" i="118"/>
  <c r="J35" i="118"/>
  <c r="J36" i="118"/>
  <c r="J37" i="118"/>
  <c r="J38" i="118"/>
  <c r="J39" i="118"/>
  <c r="J40" i="118"/>
  <c r="J32" i="118"/>
  <c r="C15" i="163"/>
  <c r="D3" i="265"/>
  <c r="E14" i="597"/>
  <c r="D14" i="597"/>
  <c r="C14" i="597"/>
  <c r="B14" i="597"/>
  <c r="F13" i="597"/>
  <c r="F12" i="597"/>
  <c r="F11" i="597"/>
  <c r="F10" i="597"/>
  <c r="F9" i="597"/>
  <c r="F8" i="597"/>
  <c r="F7" i="597"/>
  <c r="C14" i="559"/>
  <c r="D14" i="559"/>
  <c r="E14" i="559"/>
  <c r="B14" i="559"/>
  <c r="L14" i="594"/>
  <c r="K14" i="594"/>
  <c r="I14" i="594"/>
  <c r="H14" i="594"/>
  <c r="F14" i="594"/>
  <c r="E14" i="594"/>
  <c r="D14" i="594"/>
  <c r="C14" i="594"/>
  <c r="L13" i="594"/>
  <c r="L15" i="594" s="1"/>
  <c r="K13" i="594"/>
  <c r="K15" i="594" s="1"/>
  <c r="I13" i="594"/>
  <c r="I15" i="594" s="1"/>
  <c r="H13" i="594"/>
  <c r="H15" i="594" s="1"/>
  <c r="F13" i="594"/>
  <c r="E13" i="594"/>
  <c r="E15" i="594" s="1"/>
  <c r="D13" i="594"/>
  <c r="D15" i="594" s="1"/>
  <c r="C13" i="594"/>
  <c r="C15" i="594" s="1"/>
  <c r="O11" i="594"/>
  <c r="N11" i="594"/>
  <c r="O10" i="594"/>
  <c r="N10" i="594"/>
  <c r="O9" i="594"/>
  <c r="N9" i="594"/>
  <c r="O8" i="594"/>
  <c r="N8" i="594"/>
  <c r="O7" i="594"/>
  <c r="N7" i="594"/>
  <c r="O6" i="594"/>
  <c r="N6" i="594"/>
  <c r="O5" i="594"/>
  <c r="N5" i="594"/>
  <c r="F5" i="353"/>
  <c r="F6" i="353"/>
  <c r="F7" i="353"/>
  <c r="F4" i="353"/>
  <c r="C8" i="353"/>
  <c r="D8" i="353"/>
  <c r="E8" i="353"/>
  <c r="B8" i="353"/>
  <c r="E10" i="593"/>
  <c r="E9" i="593"/>
  <c r="E8" i="593"/>
  <c r="E7" i="593"/>
  <c r="D5" i="593"/>
  <c r="C5" i="593"/>
  <c r="B5" i="593"/>
  <c r="E10" i="592"/>
  <c r="E9" i="592"/>
  <c r="E8" i="592"/>
  <c r="E7" i="592"/>
  <c r="D5" i="592"/>
  <c r="C5" i="592"/>
  <c r="B5" i="592"/>
  <c r="E10" i="591"/>
  <c r="E9" i="591"/>
  <c r="E8" i="591"/>
  <c r="E7" i="591"/>
  <c r="D5" i="591"/>
  <c r="C5" i="591"/>
  <c r="B5" i="591"/>
  <c r="E10" i="590"/>
  <c r="E9" i="590"/>
  <c r="E8" i="590"/>
  <c r="E7" i="590"/>
  <c r="D5" i="590"/>
  <c r="C5" i="590"/>
  <c r="B5" i="590"/>
  <c r="E10" i="589"/>
  <c r="E9" i="589"/>
  <c r="E8" i="589"/>
  <c r="E7" i="589"/>
  <c r="D5" i="589"/>
  <c r="C5" i="589"/>
  <c r="B5" i="589"/>
  <c r="E10" i="588"/>
  <c r="E9" i="588"/>
  <c r="E8" i="588"/>
  <c r="E7" i="588"/>
  <c r="D5" i="588"/>
  <c r="C5" i="588"/>
  <c r="B5" i="588"/>
  <c r="E10" i="587"/>
  <c r="E9" i="587"/>
  <c r="E8" i="587"/>
  <c r="E7" i="587"/>
  <c r="D5" i="587"/>
  <c r="C5" i="587"/>
  <c r="B5" i="587"/>
  <c r="E10" i="586"/>
  <c r="E9" i="586"/>
  <c r="E8" i="586"/>
  <c r="E7" i="586"/>
  <c r="D5" i="586"/>
  <c r="C5" i="586"/>
  <c r="B5" i="586"/>
  <c r="E10" i="585"/>
  <c r="E9" i="585"/>
  <c r="E8" i="585"/>
  <c r="E7" i="585"/>
  <c r="D5" i="585"/>
  <c r="C5" i="585"/>
  <c r="B5" i="585"/>
  <c r="E10" i="584"/>
  <c r="E9" i="584"/>
  <c r="E8" i="584"/>
  <c r="E7" i="584"/>
  <c r="D5" i="584"/>
  <c r="C5" i="584"/>
  <c r="B5" i="584"/>
  <c r="E10" i="583"/>
  <c r="E9" i="583"/>
  <c r="E8" i="583"/>
  <c r="E7" i="583"/>
  <c r="D5" i="583"/>
  <c r="C5" i="583"/>
  <c r="B5" i="583"/>
  <c r="E10" i="582"/>
  <c r="E9" i="582"/>
  <c r="E8" i="582"/>
  <c r="E7" i="582"/>
  <c r="D5" i="582"/>
  <c r="C5" i="582"/>
  <c r="B5" i="582"/>
  <c r="E10" i="581"/>
  <c r="E9" i="581"/>
  <c r="E8" i="581"/>
  <c r="E7" i="581"/>
  <c r="D5" i="581"/>
  <c r="C5" i="581"/>
  <c r="B5" i="581"/>
  <c r="E10" i="580"/>
  <c r="E9" i="580"/>
  <c r="E8" i="580"/>
  <c r="E7" i="580"/>
  <c r="D5" i="580"/>
  <c r="C5" i="580"/>
  <c r="B5" i="580"/>
  <c r="E10" i="579"/>
  <c r="E9" i="579"/>
  <c r="E8" i="579"/>
  <c r="E7" i="579"/>
  <c r="D5" i="579"/>
  <c r="C5" i="579"/>
  <c r="B5" i="579"/>
  <c r="E10" i="578"/>
  <c r="E9" i="578"/>
  <c r="E8" i="578"/>
  <c r="E7" i="578"/>
  <c r="D5" i="578"/>
  <c r="C5" i="578"/>
  <c r="B5" i="578"/>
  <c r="E10" i="577"/>
  <c r="E9" i="577"/>
  <c r="E8" i="577"/>
  <c r="E7" i="577"/>
  <c r="D5" i="577"/>
  <c r="C5" i="577"/>
  <c r="B5" i="577"/>
  <c r="E10" i="576"/>
  <c r="E9" i="576"/>
  <c r="E8" i="576"/>
  <c r="E7" i="576"/>
  <c r="D5" i="576"/>
  <c r="C5" i="576"/>
  <c r="B5" i="576"/>
  <c r="E10" i="575"/>
  <c r="E9" i="575"/>
  <c r="E8" i="575"/>
  <c r="E7" i="575"/>
  <c r="D5" i="575"/>
  <c r="C5" i="575"/>
  <c r="B5" i="575"/>
  <c r="E10" i="574"/>
  <c r="E9" i="574"/>
  <c r="E8" i="574"/>
  <c r="E7" i="574"/>
  <c r="D5" i="574"/>
  <c r="C5" i="574"/>
  <c r="B5" i="574"/>
  <c r="E10" i="573"/>
  <c r="E9" i="573"/>
  <c r="E8" i="573"/>
  <c r="E7" i="573"/>
  <c r="D5" i="573"/>
  <c r="C5" i="573"/>
  <c r="B5" i="573"/>
  <c r="E10" i="572"/>
  <c r="E9" i="572"/>
  <c r="E8" i="572"/>
  <c r="E7" i="572"/>
  <c r="D5" i="572"/>
  <c r="C5" i="572"/>
  <c r="B5" i="572"/>
  <c r="E10" i="571"/>
  <c r="E9" i="571"/>
  <c r="E8" i="571"/>
  <c r="E7" i="571"/>
  <c r="D5" i="571"/>
  <c r="C5" i="571"/>
  <c r="B5" i="571"/>
  <c r="E10" i="570"/>
  <c r="E9" i="570"/>
  <c r="E8" i="570"/>
  <c r="E7" i="570"/>
  <c r="D5" i="570"/>
  <c r="C5" i="570"/>
  <c r="B5" i="570"/>
  <c r="E10" i="569"/>
  <c r="E9" i="569"/>
  <c r="E8" i="569"/>
  <c r="E7" i="569"/>
  <c r="D5" i="569"/>
  <c r="C5" i="569"/>
  <c r="B5" i="569"/>
  <c r="E10" i="568"/>
  <c r="E9" i="568"/>
  <c r="E8" i="568"/>
  <c r="E7" i="568"/>
  <c r="D5" i="568"/>
  <c r="C5" i="568"/>
  <c r="B5" i="568"/>
  <c r="E12" i="567"/>
  <c r="D12" i="567"/>
  <c r="C12" i="567"/>
  <c r="B12" i="567"/>
  <c r="F11" i="567"/>
  <c r="F10" i="567"/>
  <c r="F9" i="567"/>
  <c r="F8" i="567"/>
  <c r="F7" i="567"/>
  <c r="F6" i="567"/>
  <c r="F5" i="567"/>
  <c r="E12" i="566"/>
  <c r="D12" i="566"/>
  <c r="C12" i="566"/>
  <c r="B12" i="566"/>
  <c r="F11" i="566"/>
  <c r="F10" i="566"/>
  <c r="F9" i="566"/>
  <c r="F8" i="566"/>
  <c r="F7" i="566"/>
  <c r="F6" i="566"/>
  <c r="F5" i="566"/>
  <c r="E12" i="565"/>
  <c r="D12" i="565"/>
  <c r="C12" i="565"/>
  <c r="B12" i="565"/>
  <c r="F11" i="565"/>
  <c r="F10" i="565"/>
  <c r="F9" i="565"/>
  <c r="F8" i="565"/>
  <c r="F7" i="565"/>
  <c r="F6" i="565"/>
  <c r="F5" i="565"/>
  <c r="E12" i="564"/>
  <c r="D12" i="564"/>
  <c r="C12" i="564"/>
  <c r="B12" i="564"/>
  <c r="F11" i="564"/>
  <c r="F10" i="564"/>
  <c r="F9" i="564"/>
  <c r="F8" i="564"/>
  <c r="F7" i="564"/>
  <c r="F6" i="564"/>
  <c r="F5" i="564"/>
  <c r="E12" i="563"/>
  <c r="D12" i="563"/>
  <c r="C12" i="563"/>
  <c r="B12" i="563"/>
  <c r="F11" i="563"/>
  <c r="F10" i="563"/>
  <c r="F9" i="563"/>
  <c r="F8" i="563"/>
  <c r="F7" i="563"/>
  <c r="F6" i="563"/>
  <c r="F5" i="563"/>
  <c r="E12" i="562"/>
  <c r="D12" i="562"/>
  <c r="C12" i="562"/>
  <c r="B12" i="562"/>
  <c r="F11" i="562"/>
  <c r="F10" i="562"/>
  <c r="F9" i="562"/>
  <c r="F8" i="562"/>
  <c r="F7" i="562"/>
  <c r="F6" i="562"/>
  <c r="F5" i="562"/>
  <c r="E12" i="561"/>
  <c r="D12" i="561"/>
  <c r="C12" i="561"/>
  <c r="B12" i="561"/>
  <c r="F11" i="561"/>
  <c r="F10" i="561"/>
  <c r="F9" i="561"/>
  <c r="F8" i="561"/>
  <c r="F7" i="561"/>
  <c r="F6" i="561"/>
  <c r="F5" i="561"/>
  <c r="F14" i="559"/>
  <c r="F13" i="559"/>
  <c r="F12" i="559"/>
  <c r="F11" i="559"/>
  <c r="F10" i="559"/>
  <c r="F9" i="559"/>
  <c r="F8" i="559"/>
  <c r="F7" i="559"/>
  <c r="E12" i="558"/>
  <c r="D12" i="558"/>
  <c r="C12" i="558"/>
  <c r="B12" i="558"/>
  <c r="F11" i="558"/>
  <c r="F10" i="558"/>
  <c r="F9" i="558"/>
  <c r="F8" i="558"/>
  <c r="F7" i="558"/>
  <c r="F6" i="558"/>
  <c r="F5" i="558"/>
  <c r="E12" i="557"/>
  <c r="D12" i="557"/>
  <c r="C12" i="557"/>
  <c r="B12" i="557"/>
  <c r="F11" i="557"/>
  <c r="F10" i="557"/>
  <c r="F9" i="557"/>
  <c r="F8" i="557"/>
  <c r="F7" i="557"/>
  <c r="F6" i="557"/>
  <c r="F5" i="557"/>
  <c r="E12" i="556"/>
  <c r="D12" i="556"/>
  <c r="C12" i="556"/>
  <c r="B12" i="556"/>
  <c r="F11" i="556"/>
  <c r="F10" i="556"/>
  <c r="F9" i="556"/>
  <c r="F8" i="556"/>
  <c r="F7" i="556"/>
  <c r="F6" i="556"/>
  <c r="F5" i="556"/>
  <c r="E12" i="555"/>
  <c r="D12" i="555"/>
  <c r="C12" i="555"/>
  <c r="B12" i="555"/>
  <c r="F11" i="555"/>
  <c r="F10" i="555"/>
  <c r="F9" i="555"/>
  <c r="F8" i="555"/>
  <c r="F7" i="555"/>
  <c r="F6" i="555"/>
  <c r="F5" i="555"/>
  <c r="E12" i="554"/>
  <c r="D12" i="554"/>
  <c r="C12" i="554"/>
  <c r="B12" i="554"/>
  <c r="F11" i="554"/>
  <c r="F10" i="554"/>
  <c r="F9" i="554"/>
  <c r="F8" i="554"/>
  <c r="F7" i="554"/>
  <c r="F6" i="554"/>
  <c r="F5" i="554"/>
  <c r="E12" i="553"/>
  <c r="D12" i="553"/>
  <c r="C12" i="553"/>
  <c r="B12" i="553"/>
  <c r="F11" i="553"/>
  <c r="F10" i="553"/>
  <c r="F9" i="553"/>
  <c r="F8" i="553"/>
  <c r="F7" i="553"/>
  <c r="F6" i="553"/>
  <c r="F5" i="553"/>
  <c r="E12" i="552"/>
  <c r="D12" i="552"/>
  <c r="C12" i="552"/>
  <c r="B12" i="552"/>
  <c r="F11" i="552"/>
  <c r="F10" i="552"/>
  <c r="F9" i="552"/>
  <c r="F8" i="552"/>
  <c r="F7" i="552"/>
  <c r="F6" i="552"/>
  <c r="F5" i="552"/>
  <c r="E12" i="551"/>
  <c r="D12" i="551"/>
  <c r="C12" i="551"/>
  <c r="B12" i="551"/>
  <c r="F11" i="551"/>
  <c r="F10" i="551"/>
  <c r="F9" i="551"/>
  <c r="F8" i="551"/>
  <c r="F7" i="551"/>
  <c r="F6" i="551"/>
  <c r="F5" i="551"/>
  <c r="E12" i="550"/>
  <c r="D12" i="550"/>
  <c r="C12" i="550"/>
  <c r="B12" i="550"/>
  <c r="F11" i="550"/>
  <c r="F10" i="550"/>
  <c r="F9" i="550"/>
  <c r="F8" i="550"/>
  <c r="F7" i="550"/>
  <c r="F6" i="550"/>
  <c r="F5" i="550"/>
  <c r="E12" i="549"/>
  <c r="D12" i="549"/>
  <c r="C12" i="549"/>
  <c r="B12" i="549"/>
  <c r="F11" i="549"/>
  <c r="F10" i="549"/>
  <c r="F9" i="549"/>
  <c r="F8" i="549"/>
  <c r="F7" i="549"/>
  <c r="F6" i="549"/>
  <c r="F5" i="549"/>
  <c r="E12" i="548"/>
  <c r="D12" i="548"/>
  <c r="C12" i="548"/>
  <c r="B12" i="548"/>
  <c r="F11" i="548"/>
  <c r="F10" i="548"/>
  <c r="F9" i="548"/>
  <c r="F8" i="548"/>
  <c r="F7" i="548"/>
  <c r="F6" i="548"/>
  <c r="F5" i="548"/>
  <c r="E12" i="547"/>
  <c r="D12" i="547"/>
  <c r="C12" i="547"/>
  <c r="B12" i="547"/>
  <c r="F11" i="547"/>
  <c r="F10" i="547"/>
  <c r="F9" i="547"/>
  <c r="F8" i="547"/>
  <c r="F7" i="547"/>
  <c r="F6" i="547"/>
  <c r="F5" i="547"/>
  <c r="E12" i="546"/>
  <c r="D12" i="546"/>
  <c r="C12" i="546"/>
  <c r="B12" i="546"/>
  <c r="F11" i="546"/>
  <c r="F10" i="546"/>
  <c r="F9" i="546"/>
  <c r="F8" i="546"/>
  <c r="F7" i="546"/>
  <c r="F6" i="546"/>
  <c r="F5" i="546"/>
  <c r="E12" i="545"/>
  <c r="D12" i="545"/>
  <c r="C12" i="545"/>
  <c r="B12" i="545"/>
  <c r="F11" i="545"/>
  <c r="F10" i="545"/>
  <c r="F9" i="545"/>
  <c r="F8" i="545"/>
  <c r="F7" i="545"/>
  <c r="F6" i="545"/>
  <c r="F5" i="545"/>
  <c r="E12" i="544"/>
  <c r="D12" i="544"/>
  <c r="C12" i="544"/>
  <c r="B12" i="544"/>
  <c r="F11" i="544"/>
  <c r="F10" i="544"/>
  <c r="F9" i="544"/>
  <c r="F8" i="544"/>
  <c r="F7" i="544"/>
  <c r="F6" i="544"/>
  <c r="F5" i="544"/>
  <c r="E12" i="543"/>
  <c r="D12" i="543"/>
  <c r="C12" i="543"/>
  <c r="B12" i="543"/>
  <c r="F11" i="543"/>
  <c r="F10" i="543"/>
  <c r="F9" i="543"/>
  <c r="F8" i="543"/>
  <c r="F7" i="543"/>
  <c r="F6" i="543"/>
  <c r="F5" i="543"/>
  <c r="E12" i="542"/>
  <c r="D12" i="542"/>
  <c r="C12" i="542"/>
  <c r="B12" i="542"/>
  <c r="F11" i="542"/>
  <c r="F10" i="542"/>
  <c r="F9" i="542"/>
  <c r="F8" i="542"/>
  <c r="F7" i="542"/>
  <c r="F6" i="542"/>
  <c r="F5" i="542"/>
  <c r="E12" i="541"/>
  <c r="D12" i="541"/>
  <c r="C12" i="541"/>
  <c r="B12" i="541"/>
  <c r="F11" i="541"/>
  <c r="F10" i="541"/>
  <c r="F9" i="541"/>
  <c r="F8" i="541"/>
  <c r="F7" i="541"/>
  <c r="F6" i="541"/>
  <c r="F5" i="541"/>
  <c r="F7" i="227"/>
  <c r="F8" i="227"/>
  <c r="F10" i="227"/>
  <c r="F11" i="227"/>
  <c r="F13" i="227"/>
  <c r="F14" i="227"/>
  <c r="F16" i="227"/>
  <c r="F17" i="227"/>
  <c r="F19" i="227"/>
  <c r="F20" i="227"/>
  <c r="F22" i="227"/>
  <c r="F23" i="227"/>
  <c r="F25" i="227"/>
  <c r="F26" i="227"/>
  <c r="F28" i="227"/>
  <c r="F29" i="227"/>
  <c r="F31" i="227"/>
  <c r="F32" i="227"/>
  <c r="F34" i="227"/>
  <c r="F35" i="227"/>
  <c r="F37" i="227"/>
  <c r="F38" i="227"/>
  <c r="F40" i="227"/>
  <c r="F41" i="227"/>
  <c r="F6" i="227"/>
  <c r="E7" i="227"/>
  <c r="E8" i="227"/>
  <c r="E10" i="227"/>
  <c r="E11" i="227"/>
  <c r="E13" i="227"/>
  <c r="E14" i="227"/>
  <c r="E16" i="227"/>
  <c r="E17" i="227"/>
  <c r="E19" i="227"/>
  <c r="E20" i="227"/>
  <c r="E22" i="227"/>
  <c r="E23" i="227"/>
  <c r="E25" i="227"/>
  <c r="E26" i="227"/>
  <c r="E28" i="227"/>
  <c r="E29" i="227"/>
  <c r="E31" i="227"/>
  <c r="E32" i="227"/>
  <c r="E34" i="227"/>
  <c r="E35" i="227"/>
  <c r="E37" i="227"/>
  <c r="E38" i="227"/>
  <c r="E40" i="227"/>
  <c r="E41" i="227"/>
  <c r="E6" i="227"/>
  <c r="C5" i="246"/>
  <c r="D5" i="246"/>
  <c r="B5" i="246"/>
  <c r="E5" i="246" s="1"/>
  <c r="E9" i="246"/>
  <c r="E10" i="246"/>
  <c r="F7" i="249"/>
  <c r="F8" i="249"/>
  <c r="F9" i="249"/>
  <c r="F10" i="249"/>
  <c r="F11" i="249"/>
  <c r="F5" i="249"/>
  <c r="F6" i="249"/>
  <c r="E10" i="540"/>
  <c r="E11" i="540" s="1"/>
  <c r="D10" i="540"/>
  <c r="D11" i="540" s="1"/>
  <c r="C10" i="540"/>
  <c r="C11" i="540" s="1"/>
  <c r="B10" i="540"/>
  <c r="B11" i="540" s="1"/>
  <c r="F9" i="540"/>
  <c r="F8" i="540"/>
  <c r="F7" i="540"/>
  <c r="F5" i="540"/>
  <c r="E10" i="539"/>
  <c r="E11" i="539" s="1"/>
  <c r="D10" i="539"/>
  <c r="D11" i="539" s="1"/>
  <c r="C10" i="539"/>
  <c r="C11" i="539" s="1"/>
  <c r="B10" i="539"/>
  <c r="B11" i="539" s="1"/>
  <c r="F9" i="539"/>
  <c r="F8" i="539"/>
  <c r="F7" i="539"/>
  <c r="F5" i="539"/>
  <c r="E10" i="538"/>
  <c r="E11" i="538" s="1"/>
  <c r="D10" i="538"/>
  <c r="D11" i="538" s="1"/>
  <c r="C10" i="538"/>
  <c r="C11" i="538" s="1"/>
  <c r="B10" i="538"/>
  <c r="B11" i="538" s="1"/>
  <c r="F9" i="538"/>
  <c r="F8" i="538"/>
  <c r="F7" i="538"/>
  <c r="F5" i="538"/>
  <c r="E10" i="537"/>
  <c r="E11" i="537" s="1"/>
  <c r="D10" i="537"/>
  <c r="D11" i="537" s="1"/>
  <c r="C10" i="537"/>
  <c r="C11" i="537" s="1"/>
  <c r="B10" i="537"/>
  <c r="B11" i="537" s="1"/>
  <c r="F9" i="537"/>
  <c r="F8" i="537"/>
  <c r="F7" i="537"/>
  <c r="F5" i="537"/>
  <c r="E10" i="536"/>
  <c r="E11" i="536" s="1"/>
  <c r="D10" i="536"/>
  <c r="D11" i="536" s="1"/>
  <c r="C10" i="536"/>
  <c r="C11" i="536" s="1"/>
  <c r="B10" i="536"/>
  <c r="B11" i="536" s="1"/>
  <c r="F9" i="536"/>
  <c r="F8" i="536"/>
  <c r="F7" i="536"/>
  <c r="F5" i="536"/>
  <c r="E10" i="535"/>
  <c r="E11" i="535" s="1"/>
  <c r="D10" i="535"/>
  <c r="D11" i="535" s="1"/>
  <c r="C10" i="535"/>
  <c r="C11" i="535" s="1"/>
  <c r="B10" i="535"/>
  <c r="B11" i="535" s="1"/>
  <c r="F9" i="535"/>
  <c r="F8" i="535"/>
  <c r="F7" i="535"/>
  <c r="F5" i="535"/>
  <c r="E10" i="534"/>
  <c r="E11" i="534" s="1"/>
  <c r="D10" i="534"/>
  <c r="D11" i="534" s="1"/>
  <c r="C10" i="534"/>
  <c r="C11" i="534" s="1"/>
  <c r="B10" i="534"/>
  <c r="B11" i="534" s="1"/>
  <c r="F9" i="534"/>
  <c r="F8" i="534"/>
  <c r="F7" i="534"/>
  <c r="F5" i="534"/>
  <c r="E11" i="533"/>
  <c r="E12" i="533" s="1"/>
  <c r="D11" i="533"/>
  <c r="D12" i="533" s="1"/>
  <c r="C11" i="533"/>
  <c r="C12" i="533" s="1"/>
  <c r="B11" i="533"/>
  <c r="B12" i="533" s="1"/>
  <c r="F10" i="533"/>
  <c r="F9" i="533"/>
  <c r="F8" i="533"/>
  <c r="F5" i="533"/>
  <c r="E11" i="532"/>
  <c r="E12" i="532" s="1"/>
  <c r="D11" i="532"/>
  <c r="D12" i="532" s="1"/>
  <c r="C11" i="532"/>
  <c r="C12" i="532" s="1"/>
  <c r="B11" i="532"/>
  <c r="B12" i="532" s="1"/>
  <c r="F10" i="532"/>
  <c r="F9" i="532"/>
  <c r="F8" i="532"/>
  <c r="F5" i="532"/>
  <c r="E10" i="531"/>
  <c r="E11" i="531" s="1"/>
  <c r="D10" i="531"/>
  <c r="D11" i="531" s="1"/>
  <c r="C10" i="531"/>
  <c r="C11" i="531" s="1"/>
  <c r="B10" i="531"/>
  <c r="B11" i="531" s="1"/>
  <c r="F9" i="531"/>
  <c r="F8" i="531"/>
  <c r="F7" i="531"/>
  <c r="F5" i="531"/>
  <c r="E10" i="530"/>
  <c r="E11" i="530" s="1"/>
  <c r="D10" i="530"/>
  <c r="D11" i="530" s="1"/>
  <c r="C10" i="530"/>
  <c r="C11" i="530" s="1"/>
  <c r="B10" i="530"/>
  <c r="B11" i="530" s="1"/>
  <c r="F9" i="530"/>
  <c r="F8" i="530"/>
  <c r="F7" i="530"/>
  <c r="F5" i="530"/>
  <c r="E10" i="529"/>
  <c r="E11" i="529" s="1"/>
  <c r="D10" i="529"/>
  <c r="D11" i="529" s="1"/>
  <c r="C10" i="529"/>
  <c r="C11" i="529" s="1"/>
  <c r="B10" i="529"/>
  <c r="B11" i="529" s="1"/>
  <c r="F9" i="529"/>
  <c r="F8" i="529"/>
  <c r="F7" i="529"/>
  <c r="F5" i="529"/>
  <c r="E10" i="528"/>
  <c r="E11" i="528" s="1"/>
  <c r="D10" i="528"/>
  <c r="D11" i="528" s="1"/>
  <c r="C10" i="528"/>
  <c r="C11" i="528" s="1"/>
  <c r="B10" i="528"/>
  <c r="B11" i="528" s="1"/>
  <c r="F9" i="528"/>
  <c r="F8" i="528"/>
  <c r="F7" i="528"/>
  <c r="F5" i="528"/>
  <c r="E10" i="527"/>
  <c r="E11" i="527" s="1"/>
  <c r="D10" i="527"/>
  <c r="D11" i="527" s="1"/>
  <c r="C10" i="527"/>
  <c r="C11" i="527" s="1"/>
  <c r="B10" i="527"/>
  <c r="B11" i="527" s="1"/>
  <c r="F9" i="527"/>
  <c r="F8" i="527"/>
  <c r="F7" i="527"/>
  <c r="F5" i="527"/>
  <c r="E10" i="526"/>
  <c r="E11" i="526" s="1"/>
  <c r="D10" i="526"/>
  <c r="D11" i="526" s="1"/>
  <c r="C10" i="526"/>
  <c r="C11" i="526" s="1"/>
  <c r="B10" i="526"/>
  <c r="B11" i="526" s="1"/>
  <c r="F9" i="526"/>
  <c r="F8" i="526"/>
  <c r="F7" i="526"/>
  <c r="F5" i="526"/>
  <c r="E10" i="525"/>
  <c r="E11" i="525" s="1"/>
  <c r="D10" i="525"/>
  <c r="D11" i="525" s="1"/>
  <c r="C10" i="525"/>
  <c r="C11" i="525" s="1"/>
  <c r="B10" i="525"/>
  <c r="B11" i="525" s="1"/>
  <c r="F9" i="525"/>
  <c r="F8" i="525"/>
  <c r="F7" i="525"/>
  <c r="F5" i="525"/>
  <c r="E10" i="524"/>
  <c r="E11" i="524" s="1"/>
  <c r="D10" i="524"/>
  <c r="D11" i="524" s="1"/>
  <c r="C10" i="524"/>
  <c r="C11" i="524" s="1"/>
  <c r="B10" i="524"/>
  <c r="B11" i="524" s="1"/>
  <c r="F9" i="524"/>
  <c r="F8" i="524"/>
  <c r="F7" i="524"/>
  <c r="F5" i="524"/>
  <c r="E10" i="523"/>
  <c r="E11" i="523" s="1"/>
  <c r="D10" i="523"/>
  <c r="D11" i="523" s="1"/>
  <c r="C10" i="523"/>
  <c r="C11" i="523" s="1"/>
  <c r="B10" i="523"/>
  <c r="B11" i="523" s="1"/>
  <c r="F9" i="523"/>
  <c r="F8" i="523"/>
  <c r="F7" i="523"/>
  <c r="F5" i="523"/>
  <c r="F9" i="522"/>
  <c r="F8" i="522"/>
  <c r="F7" i="522"/>
  <c r="F5" i="522"/>
  <c r="F9" i="521"/>
  <c r="F8" i="521"/>
  <c r="F7" i="521"/>
  <c r="F5" i="521"/>
  <c r="F9" i="520"/>
  <c r="F8" i="520"/>
  <c r="F7" i="520"/>
  <c r="F5" i="520"/>
  <c r="F9" i="519"/>
  <c r="F8" i="519"/>
  <c r="F7" i="519"/>
  <c r="F5" i="519"/>
  <c r="F9" i="518"/>
  <c r="F8" i="518"/>
  <c r="F7" i="518"/>
  <c r="F5" i="518"/>
  <c r="E10" i="517"/>
  <c r="E11" i="517" s="1"/>
  <c r="D10" i="517"/>
  <c r="D11" i="517" s="1"/>
  <c r="C10" i="517"/>
  <c r="C11" i="517" s="1"/>
  <c r="B10" i="517"/>
  <c r="B11" i="517" s="1"/>
  <c r="F9" i="517"/>
  <c r="F8" i="517"/>
  <c r="F7" i="517"/>
  <c r="F5" i="517"/>
  <c r="F9" i="516"/>
  <c r="F8" i="516"/>
  <c r="F7" i="516"/>
  <c r="F5" i="516"/>
  <c r="F9" i="515"/>
  <c r="F8" i="515"/>
  <c r="F7" i="515"/>
  <c r="F5" i="515"/>
  <c r="F9" i="336"/>
  <c r="F8" i="336"/>
  <c r="F7" i="336"/>
  <c r="F5" i="336"/>
  <c r="C10" i="245"/>
  <c r="C11" i="245" s="1"/>
  <c r="D10" i="245"/>
  <c r="D11" i="245" s="1"/>
  <c r="E10" i="245"/>
  <c r="E11" i="245" s="1"/>
  <c r="B10" i="245"/>
  <c r="B11" i="245" s="1"/>
  <c r="F9" i="245"/>
  <c r="F8" i="245"/>
  <c r="F7" i="245"/>
  <c r="F5" i="245"/>
  <c r="F5" i="157"/>
  <c r="F16" i="157"/>
  <c r="F15" i="157"/>
  <c r="F14" i="157"/>
  <c r="F13" i="157"/>
  <c r="F12" i="157"/>
  <c r="F11" i="157"/>
  <c r="F10" i="157"/>
  <c r="F9" i="157"/>
  <c r="F8" i="157"/>
  <c r="F7" i="157"/>
  <c r="C17" i="157"/>
  <c r="D17" i="157"/>
  <c r="E24" i="157"/>
  <c r="C14" i="151"/>
  <c r="B14" i="151"/>
  <c r="D4" i="151"/>
  <c r="D5" i="151"/>
  <c r="D6" i="151"/>
  <c r="D10" i="151"/>
  <c r="D11" i="151"/>
  <c r="D12" i="151"/>
  <c r="D13" i="151"/>
  <c r="D7" i="151"/>
  <c r="G20" i="509"/>
  <c r="F20" i="509"/>
  <c r="E20" i="509"/>
  <c r="D20" i="509"/>
  <c r="C20" i="509"/>
  <c r="B20" i="509"/>
  <c r="D4" i="509"/>
  <c r="C4" i="509"/>
  <c r="A3" i="509"/>
  <c r="E23" i="506"/>
  <c r="D23" i="506"/>
  <c r="C23" i="506"/>
  <c r="B23" i="506"/>
  <c r="G22" i="506"/>
  <c r="F22" i="506"/>
  <c r="G21" i="506"/>
  <c r="F21" i="506"/>
  <c r="G20" i="506"/>
  <c r="F20" i="506"/>
  <c r="G19" i="506"/>
  <c r="F19" i="506"/>
  <c r="G18" i="506"/>
  <c r="F18" i="506"/>
  <c r="G17" i="506"/>
  <c r="F17" i="506"/>
  <c r="G16" i="506"/>
  <c r="F16" i="506"/>
  <c r="G15" i="506"/>
  <c r="F15" i="506"/>
  <c r="G14" i="506"/>
  <c r="F14" i="506"/>
  <c r="G13" i="506"/>
  <c r="F13" i="506"/>
  <c r="G12" i="506"/>
  <c r="F12" i="506"/>
  <c r="G11" i="506"/>
  <c r="F11" i="506"/>
  <c r="G10" i="506"/>
  <c r="F10" i="506"/>
  <c r="G9" i="506"/>
  <c r="F9" i="506"/>
  <c r="G8" i="506"/>
  <c r="F8" i="506"/>
  <c r="G7" i="506"/>
  <c r="F7" i="506"/>
  <c r="G6" i="506"/>
  <c r="F6" i="506"/>
  <c r="G5" i="506"/>
  <c r="F5" i="506"/>
  <c r="A3" i="506"/>
  <c r="E65" i="505"/>
  <c r="D65" i="505"/>
  <c r="C65" i="505"/>
  <c r="B65" i="505"/>
  <c r="A65" i="505"/>
  <c r="E64" i="505"/>
  <c r="D64" i="505"/>
  <c r="C64" i="505"/>
  <c r="B64" i="505"/>
  <c r="A64" i="505"/>
  <c r="E63" i="505"/>
  <c r="D63" i="505"/>
  <c r="C63" i="505"/>
  <c r="B63" i="505"/>
  <c r="A63" i="505"/>
  <c r="E62" i="505"/>
  <c r="D62" i="505"/>
  <c r="C62" i="505"/>
  <c r="B62" i="505"/>
  <c r="A62" i="505"/>
  <c r="E60" i="505"/>
  <c r="D60" i="505"/>
  <c r="C60" i="505"/>
  <c r="B60" i="505"/>
  <c r="E59" i="505"/>
  <c r="D59" i="505"/>
  <c r="C59" i="505"/>
  <c r="B59" i="505"/>
  <c r="E56" i="505"/>
  <c r="D56" i="505"/>
  <c r="C56" i="505"/>
  <c r="B56" i="505"/>
  <c r="E55" i="505"/>
  <c r="D55" i="505"/>
  <c r="C55" i="505"/>
  <c r="B55" i="505"/>
  <c r="E54" i="505"/>
  <c r="D54" i="505"/>
  <c r="C54" i="505"/>
  <c r="B54" i="505"/>
  <c r="A54" i="505"/>
  <c r="E53" i="505"/>
  <c r="D53" i="505"/>
  <c r="C53" i="505"/>
  <c r="B53" i="505"/>
  <c r="E49" i="505"/>
  <c r="D49" i="505"/>
  <c r="C49" i="505"/>
  <c r="B49" i="505"/>
  <c r="A49" i="505"/>
  <c r="E48" i="505"/>
  <c r="D48" i="505"/>
  <c r="C48" i="505"/>
  <c r="B48" i="505"/>
  <c r="A48" i="505"/>
  <c r="E45" i="505"/>
  <c r="D45" i="505"/>
  <c r="C45" i="505"/>
  <c r="B45" i="505"/>
  <c r="A45" i="505"/>
  <c r="E44" i="505"/>
  <c r="D44" i="505"/>
  <c r="C44" i="505"/>
  <c r="B44" i="505"/>
  <c r="E43" i="505"/>
  <c r="D43" i="505"/>
  <c r="C43" i="505"/>
  <c r="B43" i="505"/>
  <c r="E42" i="505"/>
  <c r="D42" i="505"/>
  <c r="C42" i="505"/>
  <c r="B42" i="505"/>
  <c r="E39" i="505"/>
  <c r="D39" i="505"/>
  <c r="C39" i="505"/>
  <c r="B39" i="505"/>
  <c r="E38" i="505"/>
  <c r="D38" i="505"/>
  <c r="C38" i="505"/>
  <c r="B38" i="505"/>
  <c r="A38" i="505"/>
  <c r="E37" i="505"/>
  <c r="D37" i="505"/>
  <c r="C37" i="505"/>
  <c r="B37" i="505"/>
  <c r="A37" i="505"/>
  <c r="E36" i="505"/>
  <c r="D36" i="505"/>
  <c r="C36" i="505"/>
  <c r="B36" i="505"/>
  <c r="A36" i="505"/>
  <c r="E35" i="505"/>
  <c r="D35" i="505"/>
  <c r="C35" i="505"/>
  <c r="B35" i="505"/>
  <c r="A35" i="505"/>
  <c r="A32" i="505"/>
  <c r="A31" i="505"/>
  <c r="A30" i="505"/>
  <c r="E29" i="505"/>
  <c r="D29" i="505"/>
  <c r="C29" i="505"/>
  <c r="B29" i="505"/>
  <c r="E28" i="505"/>
  <c r="D28" i="505"/>
  <c r="C28" i="505"/>
  <c r="B28" i="505"/>
  <c r="A25" i="505"/>
  <c r="A24" i="505"/>
  <c r="A23" i="505"/>
  <c r="A21" i="505"/>
  <c r="A20" i="505"/>
  <c r="A19" i="505"/>
  <c r="A11" i="505"/>
  <c r="D4" i="505"/>
  <c r="C4" i="505"/>
  <c r="A3" i="505"/>
  <c r="A55" i="504"/>
  <c r="A54" i="504"/>
  <c r="Q53" i="504"/>
  <c r="P53" i="504"/>
  <c r="O53" i="504"/>
  <c r="N53" i="504" s="1"/>
  <c r="A53" i="504"/>
  <c r="A51" i="504"/>
  <c r="A49" i="504"/>
  <c r="Q48" i="504"/>
  <c r="P48" i="504"/>
  <c r="O48" i="504"/>
  <c r="N48" i="504" s="1"/>
  <c r="A48" i="504"/>
  <c r="Q47" i="504"/>
  <c r="P47" i="504"/>
  <c r="O47" i="504"/>
  <c r="N47" i="504" s="1"/>
  <c r="A47" i="504"/>
  <c r="Q46" i="504"/>
  <c r="P46" i="504"/>
  <c r="O46" i="504"/>
  <c r="N46" i="504" s="1"/>
  <c r="A46" i="504"/>
  <c r="Q45" i="504"/>
  <c r="P45" i="504"/>
  <c r="O45" i="504"/>
  <c r="N45" i="504" s="1"/>
  <c r="A45" i="504"/>
  <c r="Q44" i="504"/>
  <c r="P44" i="504"/>
  <c r="O44" i="504"/>
  <c r="N44" i="504" s="1"/>
  <c r="A44" i="504"/>
  <c r="Q43" i="504"/>
  <c r="P43" i="504"/>
  <c r="O43" i="504"/>
  <c r="M43" i="504"/>
  <c r="L43" i="504"/>
  <c r="K43" i="504"/>
  <c r="J43" i="504"/>
  <c r="I43" i="504"/>
  <c r="H43" i="504"/>
  <c r="G43" i="504"/>
  <c r="F43" i="504"/>
  <c r="E43" i="504"/>
  <c r="D43" i="504"/>
  <c r="C43" i="504"/>
  <c r="A43" i="504"/>
  <c r="Q42" i="504"/>
  <c r="P42" i="504"/>
  <c r="O42" i="504"/>
  <c r="N42" i="504" s="1"/>
  <c r="A42" i="504"/>
  <c r="Q41" i="504"/>
  <c r="P41" i="504"/>
  <c r="O41" i="504"/>
  <c r="N41" i="504" s="1"/>
  <c r="A41" i="504"/>
  <c r="Q40" i="504"/>
  <c r="P40" i="504"/>
  <c r="O40" i="504"/>
  <c r="N40" i="504" s="1"/>
  <c r="A40" i="504"/>
  <c r="Q39" i="504"/>
  <c r="P39" i="504"/>
  <c r="O39" i="504"/>
  <c r="M39" i="504"/>
  <c r="L39" i="504"/>
  <c r="K39" i="504"/>
  <c r="J39" i="504"/>
  <c r="I39" i="504"/>
  <c r="H39" i="504"/>
  <c r="G39" i="504"/>
  <c r="F39" i="504"/>
  <c r="E39" i="504"/>
  <c r="D39" i="504"/>
  <c r="C39" i="504"/>
  <c r="A39" i="504"/>
  <c r="Q38" i="504"/>
  <c r="P38" i="504"/>
  <c r="O38" i="504"/>
  <c r="N38" i="504" s="1"/>
  <c r="A38" i="504"/>
  <c r="Q37" i="504"/>
  <c r="P37" i="504"/>
  <c r="O37" i="504"/>
  <c r="N37" i="504" s="1"/>
  <c r="A37" i="504"/>
  <c r="Q36" i="504"/>
  <c r="P36" i="504"/>
  <c r="O36" i="504"/>
  <c r="N36" i="504" s="1"/>
  <c r="A36" i="504"/>
  <c r="Q35" i="504"/>
  <c r="P35" i="504"/>
  <c r="O35" i="504"/>
  <c r="N35" i="504" s="1"/>
  <c r="A35" i="504"/>
  <c r="Q34" i="504"/>
  <c r="P34" i="504"/>
  <c r="O34" i="504"/>
  <c r="N34" i="504" s="1"/>
  <c r="A34" i="504"/>
  <c r="Q33" i="504"/>
  <c r="P33" i="504"/>
  <c r="O33" i="504"/>
  <c r="M33" i="504"/>
  <c r="L33" i="504"/>
  <c r="K33" i="504"/>
  <c r="J33" i="504"/>
  <c r="I33" i="504"/>
  <c r="H33" i="504"/>
  <c r="G33" i="504"/>
  <c r="F33" i="504"/>
  <c r="E33" i="504"/>
  <c r="D33" i="504"/>
  <c r="N33" i="504" s="1"/>
  <c r="C33" i="504"/>
  <c r="A33" i="504"/>
  <c r="Q32" i="504"/>
  <c r="P32" i="504"/>
  <c r="O32" i="504"/>
  <c r="N32" i="504" s="1"/>
  <c r="A32" i="504"/>
  <c r="Q31" i="504"/>
  <c r="P31" i="504"/>
  <c r="O31" i="504"/>
  <c r="N31" i="504" s="1"/>
  <c r="A31" i="504"/>
  <c r="Q30" i="504"/>
  <c r="P30" i="504"/>
  <c r="O30" i="504"/>
  <c r="N30" i="504" s="1"/>
  <c r="A30" i="504"/>
  <c r="Q29" i="504"/>
  <c r="P29" i="504"/>
  <c r="O29" i="504"/>
  <c r="M29" i="504"/>
  <c r="L29" i="504"/>
  <c r="K29" i="504"/>
  <c r="K49" i="504" s="1"/>
  <c r="J29" i="504"/>
  <c r="I29" i="504"/>
  <c r="H29" i="504"/>
  <c r="G29" i="504"/>
  <c r="G49" i="504" s="1"/>
  <c r="F29" i="504"/>
  <c r="E29" i="504"/>
  <c r="D29" i="504"/>
  <c r="C29" i="504"/>
  <c r="C49" i="504" s="1"/>
  <c r="A29" i="504"/>
  <c r="A28" i="504"/>
  <c r="A26" i="504"/>
  <c r="Q25" i="504"/>
  <c r="P25" i="504"/>
  <c r="O25" i="504"/>
  <c r="N25" i="504" s="1"/>
  <c r="A25" i="504"/>
  <c r="Q24" i="504"/>
  <c r="P24" i="504"/>
  <c r="O24" i="504"/>
  <c r="N24" i="504" s="1"/>
  <c r="A24" i="504"/>
  <c r="Q23" i="504"/>
  <c r="P23" i="504"/>
  <c r="O23" i="504"/>
  <c r="N23" i="504" s="1"/>
  <c r="A23" i="504"/>
  <c r="Q22" i="504"/>
  <c r="P22" i="504"/>
  <c r="O22" i="504"/>
  <c r="N22" i="504" s="1"/>
  <c r="A22" i="504"/>
  <c r="Q21" i="504"/>
  <c r="P21" i="504"/>
  <c r="O21" i="504"/>
  <c r="N21" i="504" s="1"/>
  <c r="A21" i="504"/>
  <c r="Q20" i="504"/>
  <c r="P20" i="504"/>
  <c r="O20" i="504"/>
  <c r="M20" i="504"/>
  <c r="L20" i="504"/>
  <c r="K20" i="504"/>
  <c r="J20" i="504"/>
  <c r="I20" i="504"/>
  <c r="H20" i="504"/>
  <c r="G20" i="504"/>
  <c r="F20" i="504"/>
  <c r="E20" i="504"/>
  <c r="D20" i="504"/>
  <c r="C20" i="504"/>
  <c r="A20" i="504"/>
  <c r="Q19" i="504"/>
  <c r="P19" i="504"/>
  <c r="O19" i="504"/>
  <c r="N19" i="504" s="1"/>
  <c r="A19" i="504"/>
  <c r="Q18" i="504"/>
  <c r="P18" i="504"/>
  <c r="O18" i="504"/>
  <c r="N18" i="504" s="1"/>
  <c r="A18" i="504"/>
  <c r="Q17" i="504"/>
  <c r="P17" i="504"/>
  <c r="O17" i="504"/>
  <c r="N17" i="504" s="1"/>
  <c r="A17" i="504"/>
  <c r="Q16" i="504"/>
  <c r="P16" i="504"/>
  <c r="O16" i="504"/>
  <c r="M16" i="504"/>
  <c r="L16" i="504"/>
  <c r="K16" i="504"/>
  <c r="J16" i="504"/>
  <c r="I16" i="504"/>
  <c r="H16" i="504"/>
  <c r="G16" i="504"/>
  <c r="F16" i="504"/>
  <c r="E16" i="504"/>
  <c r="D16" i="504"/>
  <c r="C16" i="504"/>
  <c r="A16" i="504"/>
  <c r="Q15" i="504"/>
  <c r="P15" i="504"/>
  <c r="O15" i="504"/>
  <c r="N15" i="504" s="1"/>
  <c r="A15" i="504"/>
  <c r="Q14" i="504"/>
  <c r="P14" i="504"/>
  <c r="O14" i="504"/>
  <c r="N14" i="504" s="1"/>
  <c r="A14" i="504"/>
  <c r="Q13" i="504"/>
  <c r="P13" i="504"/>
  <c r="O13" i="504"/>
  <c r="N13" i="504" s="1"/>
  <c r="A13" i="504"/>
  <c r="Q12" i="504"/>
  <c r="P12" i="504"/>
  <c r="O12" i="504"/>
  <c r="N12" i="504" s="1"/>
  <c r="A12" i="504"/>
  <c r="Q11" i="504"/>
  <c r="P11" i="504"/>
  <c r="O11" i="504"/>
  <c r="N11" i="504" s="1"/>
  <c r="A11" i="504"/>
  <c r="Q10" i="504"/>
  <c r="P10" i="504"/>
  <c r="O10" i="504"/>
  <c r="M10" i="504"/>
  <c r="L10" i="504"/>
  <c r="K10" i="504"/>
  <c r="J10" i="504"/>
  <c r="I10" i="504"/>
  <c r="H10" i="504"/>
  <c r="G10" i="504"/>
  <c r="F10" i="504"/>
  <c r="E10" i="504"/>
  <c r="D10" i="504"/>
  <c r="C10" i="504"/>
  <c r="A10" i="504"/>
  <c r="Q9" i="504"/>
  <c r="P9" i="504"/>
  <c r="O9" i="504"/>
  <c r="N9" i="504" s="1"/>
  <c r="A9" i="504"/>
  <c r="Q8" i="504"/>
  <c r="P8" i="504"/>
  <c r="O8" i="504"/>
  <c r="N8" i="504" s="1"/>
  <c r="A8" i="504"/>
  <c r="Q7" i="504"/>
  <c r="P7" i="504"/>
  <c r="O7" i="504"/>
  <c r="N7" i="504" s="1"/>
  <c r="A7" i="504"/>
  <c r="Q6" i="504"/>
  <c r="P6" i="504"/>
  <c r="O6" i="504"/>
  <c r="M6" i="504"/>
  <c r="M26" i="504" s="1"/>
  <c r="L6" i="504"/>
  <c r="K6" i="504"/>
  <c r="J6" i="504"/>
  <c r="I6" i="504"/>
  <c r="I26" i="504" s="1"/>
  <c r="H6" i="504"/>
  <c r="G6" i="504"/>
  <c r="F6" i="504"/>
  <c r="E6" i="504"/>
  <c r="E26" i="504" s="1"/>
  <c r="D6" i="504"/>
  <c r="C6" i="504"/>
  <c r="A6" i="504"/>
  <c r="A5" i="504"/>
  <c r="Q4" i="504"/>
  <c r="P4" i="504"/>
  <c r="O4" i="504"/>
  <c r="C3" i="504"/>
  <c r="B3" i="504"/>
  <c r="A3" i="504"/>
  <c r="A1" i="504"/>
  <c r="K66" i="503"/>
  <c r="J66" i="503"/>
  <c r="I66" i="503"/>
  <c r="H66" i="503"/>
  <c r="G66" i="503"/>
  <c r="F66" i="503"/>
  <c r="E66" i="503"/>
  <c r="D66" i="503"/>
  <c r="C66" i="503"/>
  <c r="B66" i="503"/>
  <c r="A66" i="503"/>
  <c r="K65" i="503"/>
  <c r="J65" i="503"/>
  <c r="I65" i="503"/>
  <c r="H65" i="503"/>
  <c r="G65" i="503"/>
  <c r="F65" i="503"/>
  <c r="E65" i="503"/>
  <c r="D65" i="503"/>
  <c r="C65" i="503"/>
  <c r="B65" i="503"/>
  <c r="A65" i="503"/>
  <c r="K64" i="503"/>
  <c r="J64" i="503"/>
  <c r="I64" i="503"/>
  <c r="H64" i="503"/>
  <c r="G64" i="503"/>
  <c r="F64" i="503"/>
  <c r="E64" i="503"/>
  <c r="D64" i="503"/>
  <c r="C64" i="503"/>
  <c r="B64" i="503"/>
  <c r="A64" i="503"/>
  <c r="K63" i="503"/>
  <c r="J63" i="503"/>
  <c r="I63" i="503"/>
  <c r="H63" i="503"/>
  <c r="G63" i="503"/>
  <c r="F63" i="503"/>
  <c r="E63" i="503"/>
  <c r="D63" i="503"/>
  <c r="C63" i="503"/>
  <c r="B63" i="503"/>
  <c r="A63" i="503"/>
  <c r="K61" i="503"/>
  <c r="J61" i="503"/>
  <c r="I61" i="503"/>
  <c r="H61" i="503"/>
  <c r="G61" i="503"/>
  <c r="F61" i="503"/>
  <c r="E61" i="503"/>
  <c r="D61" i="503"/>
  <c r="C61" i="503"/>
  <c r="B61" i="503"/>
  <c r="K60" i="503"/>
  <c r="J60" i="503"/>
  <c r="I60" i="503"/>
  <c r="H60" i="503"/>
  <c r="G60" i="503"/>
  <c r="F60" i="503"/>
  <c r="E60" i="503"/>
  <c r="D60" i="503"/>
  <c r="C60" i="503"/>
  <c r="B60" i="503"/>
  <c r="K57" i="503"/>
  <c r="J57" i="503"/>
  <c r="I57" i="503"/>
  <c r="H57" i="503"/>
  <c r="G57" i="503"/>
  <c r="F57" i="503"/>
  <c r="E57" i="503"/>
  <c r="D57" i="503"/>
  <c r="C57" i="503"/>
  <c r="B57" i="503"/>
  <c r="K56" i="503"/>
  <c r="J56" i="503"/>
  <c r="I56" i="503"/>
  <c r="H56" i="503"/>
  <c r="G56" i="503"/>
  <c r="F56" i="503"/>
  <c r="E56" i="503"/>
  <c r="D56" i="503"/>
  <c r="C56" i="503"/>
  <c r="B56" i="503"/>
  <c r="K55" i="503"/>
  <c r="J55" i="503"/>
  <c r="I55" i="503"/>
  <c r="H55" i="503"/>
  <c r="G55" i="503"/>
  <c r="F55" i="503"/>
  <c r="E55" i="503"/>
  <c r="D55" i="503"/>
  <c r="C55" i="503"/>
  <c r="B55" i="503"/>
  <c r="A55" i="503"/>
  <c r="K54" i="503"/>
  <c r="J54" i="503"/>
  <c r="I54" i="503"/>
  <c r="H54" i="503"/>
  <c r="G54" i="503"/>
  <c r="F54" i="503"/>
  <c r="E54" i="503"/>
  <c r="D54" i="503"/>
  <c r="C54" i="503"/>
  <c r="B54" i="503"/>
  <c r="K50" i="503"/>
  <c r="J50" i="503"/>
  <c r="I50" i="503"/>
  <c r="H50" i="503"/>
  <c r="G50" i="503"/>
  <c r="F50" i="503"/>
  <c r="E50" i="503"/>
  <c r="D50" i="503"/>
  <c r="C50" i="503"/>
  <c r="B50" i="503"/>
  <c r="A50" i="503"/>
  <c r="K49" i="503"/>
  <c r="J49" i="503"/>
  <c r="I49" i="503"/>
  <c r="H49" i="503"/>
  <c r="G49" i="503"/>
  <c r="F49" i="503"/>
  <c r="E49" i="503"/>
  <c r="D49" i="503"/>
  <c r="C49" i="503"/>
  <c r="B49" i="503"/>
  <c r="A49" i="503"/>
  <c r="K46" i="503"/>
  <c r="J46" i="503"/>
  <c r="I46" i="503"/>
  <c r="H46" i="503"/>
  <c r="G46" i="503"/>
  <c r="F46" i="503"/>
  <c r="E46" i="503"/>
  <c r="D46" i="503"/>
  <c r="C46" i="503"/>
  <c r="B46" i="503"/>
  <c r="A46" i="503"/>
  <c r="K45" i="503"/>
  <c r="J45" i="503"/>
  <c r="I45" i="503"/>
  <c r="H45" i="503"/>
  <c r="G45" i="503"/>
  <c r="F45" i="503"/>
  <c r="E45" i="503"/>
  <c r="D45" i="503"/>
  <c r="C45" i="503"/>
  <c r="B45" i="503"/>
  <c r="K44" i="503"/>
  <c r="J44" i="503"/>
  <c r="I44" i="503"/>
  <c r="H44" i="503"/>
  <c r="G44" i="503"/>
  <c r="F44" i="503"/>
  <c r="E44" i="503"/>
  <c r="D44" i="503"/>
  <c r="C44" i="503"/>
  <c r="B44" i="503"/>
  <c r="K43" i="503"/>
  <c r="J43" i="503"/>
  <c r="I43" i="503"/>
  <c r="H43" i="503"/>
  <c r="G43" i="503"/>
  <c r="F43" i="503"/>
  <c r="E43" i="503"/>
  <c r="D43" i="503"/>
  <c r="C43" i="503"/>
  <c r="B43" i="503"/>
  <c r="K40" i="503"/>
  <c r="J40" i="503"/>
  <c r="I40" i="503"/>
  <c r="H40" i="503"/>
  <c r="G40" i="503"/>
  <c r="F40" i="503"/>
  <c r="E40" i="503"/>
  <c r="D40" i="503"/>
  <c r="C40" i="503"/>
  <c r="B40" i="503"/>
  <c r="K39" i="503"/>
  <c r="J39" i="503"/>
  <c r="I39" i="503"/>
  <c r="H39" i="503"/>
  <c r="G39" i="503"/>
  <c r="F39" i="503"/>
  <c r="E39" i="503"/>
  <c r="D39" i="503"/>
  <c r="C39" i="503"/>
  <c r="B39" i="503"/>
  <c r="A39" i="503"/>
  <c r="K38" i="503"/>
  <c r="J38" i="503"/>
  <c r="I38" i="503"/>
  <c r="H38" i="503"/>
  <c r="G38" i="503"/>
  <c r="F38" i="503"/>
  <c r="E38" i="503"/>
  <c r="D38" i="503"/>
  <c r="C38" i="503"/>
  <c r="B38" i="503"/>
  <c r="A38" i="503"/>
  <c r="K37" i="503"/>
  <c r="J37" i="503"/>
  <c r="I37" i="503"/>
  <c r="H37" i="503"/>
  <c r="G37" i="503"/>
  <c r="F37" i="503"/>
  <c r="E37" i="503"/>
  <c r="D37" i="503"/>
  <c r="C37" i="503"/>
  <c r="B37" i="503"/>
  <c r="A37" i="503"/>
  <c r="K36" i="503"/>
  <c r="J36" i="503"/>
  <c r="I36" i="503"/>
  <c r="H36" i="503"/>
  <c r="G36" i="503"/>
  <c r="F36" i="503"/>
  <c r="E36" i="503"/>
  <c r="D36" i="503"/>
  <c r="C36" i="503"/>
  <c r="B36" i="503"/>
  <c r="A36" i="503"/>
  <c r="K32" i="503"/>
  <c r="J32" i="503"/>
  <c r="I32" i="503"/>
  <c r="H32" i="503"/>
  <c r="G32" i="503"/>
  <c r="F32" i="503"/>
  <c r="E32" i="503"/>
  <c r="D32" i="503"/>
  <c r="C32" i="503"/>
  <c r="B32" i="503"/>
  <c r="A32" i="503"/>
  <c r="K31" i="503"/>
  <c r="J31" i="503"/>
  <c r="I31" i="503"/>
  <c r="H31" i="503"/>
  <c r="G31" i="503"/>
  <c r="F31" i="503"/>
  <c r="E31" i="503"/>
  <c r="D31" i="503"/>
  <c r="C31" i="503"/>
  <c r="B31" i="503"/>
  <c r="A31" i="503"/>
  <c r="K30" i="503"/>
  <c r="J30" i="503"/>
  <c r="I30" i="503"/>
  <c r="H30" i="503"/>
  <c r="G30" i="503"/>
  <c r="F30" i="503"/>
  <c r="E30" i="503"/>
  <c r="D30" i="503"/>
  <c r="C30" i="503"/>
  <c r="B30" i="503"/>
  <c r="A30" i="503"/>
  <c r="K29" i="503"/>
  <c r="J29" i="503"/>
  <c r="I29" i="503"/>
  <c r="H29" i="503"/>
  <c r="G29" i="503"/>
  <c r="F29" i="503"/>
  <c r="E29" i="503"/>
  <c r="D29" i="503"/>
  <c r="C29" i="503"/>
  <c r="B29" i="503"/>
  <c r="K28" i="503"/>
  <c r="J28" i="503"/>
  <c r="I28" i="503"/>
  <c r="H28" i="503"/>
  <c r="G28" i="503"/>
  <c r="F28" i="503"/>
  <c r="E28" i="503"/>
  <c r="D28" i="503"/>
  <c r="C28" i="503"/>
  <c r="B28" i="503"/>
  <c r="A25" i="503"/>
  <c r="K24" i="503"/>
  <c r="J24" i="503"/>
  <c r="I24" i="503"/>
  <c r="H24" i="503"/>
  <c r="G24" i="503"/>
  <c r="F24" i="503"/>
  <c r="E24" i="503"/>
  <c r="D24" i="503"/>
  <c r="C24" i="503"/>
  <c r="B24" i="503"/>
  <c r="A24" i="503"/>
  <c r="A23" i="503"/>
  <c r="K22" i="503"/>
  <c r="J22" i="503"/>
  <c r="I22" i="503"/>
  <c r="H22" i="503"/>
  <c r="G22" i="503"/>
  <c r="F22" i="503"/>
  <c r="E22" i="503"/>
  <c r="D22" i="503"/>
  <c r="C22" i="503"/>
  <c r="B22" i="503"/>
  <c r="K21" i="503"/>
  <c r="J21" i="503"/>
  <c r="I21" i="503"/>
  <c r="H21" i="503"/>
  <c r="G21" i="503"/>
  <c r="F21" i="503"/>
  <c r="E21" i="503"/>
  <c r="D21" i="503"/>
  <c r="C21" i="503"/>
  <c r="B21" i="503"/>
  <c r="A21" i="503"/>
  <c r="A20" i="503"/>
  <c r="A19" i="503"/>
  <c r="K18" i="503"/>
  <c r="J18" i="503"/>
  <c r="I18" i="503"/>
  <c r="H18" i="503"/>
  <c r="G18" i="503"/>
  <c r="F18" i="503"/>
  <c r="E18" i="503"/>
  <c r="D18" i="503"/>
  <c r="C18" i="503"/>
  <c r="B18" i="503"/>
  <c r="K17" i="503"/>
  <c r="J17" i="503"/>
  <c r="I17" i="503"/>
  <c r="H17" i="503"/>
  <c r="G17" i="503"/>
  <c r="F17" i="503"/>
  <c r="E17" i="503"/>
  <c r="D17" i="503"/>
  <c r="C17" i="503"/>
  <c r="B17" i="503"/>
  <c r="K16" i="503"/>
  <c r="J16" i="503"/>
  <c r="I16" i="503"/>
  <c r="H16" i="503"/>
  <c r="G16" i="503"/>
  <c r="F16" i="503"/>
  <c r="E16" i="503"/>
  <c r="D16" i="503"/>
  <c r="C16" i="503"/>
  <c r="B16" i="503"/>
  <c r="K15" i="503"/>
  <c r="J15" i="503"/>
  <c r="I15" i="503"/>
  <c r="H15" i="503"/>
  <c r="G15" i="503"/>
  <c r="F15" i="503"/>
  <c r="E15" i="503"/>
  <c r="D15" i="503"/>
  <c r="C15" i="503"/>
  <c r="B15" i="503"/>
  <c r="K14" i="503"/>
  <c r="J14" i="503"/>
  <c r="I14" i="503"/>
  <c r="H14" i="503"/>
  <c r="G14" i="503"/>
  <c r="F14" i="503"/>
  <c r="E14" i="503"/>
  <c r="D14" i="503"/>
  <c r="C14" i="503"/>
  <c r="B14" i="503"/>
  <c r="K13" i="503"/>
  <c r="J13" i="503"/>
  <c r="I13" i="503"/>
  <c r="H13" i="503"/>
  <c r="G13" i="503"/>
  <c r="F13" i="503"/>
  <c r="E13" i="503"/>
  <c r="D13" i="503"/>
  <c r="C13" i="503"/>
  <c r="B13" i="503"/>
  <c r="K12" i="503"/>
  <c r="J12" i="503"/>
  <c r="J19" i="503" s="1"/>
  <c r="I12" i="503"/>
  <c r="I19" i="503" s="1"/>
  <c r="H12" i="503"/>
  <c r="G12" i="503"/>
  <c r="F12" i="503"/>
  <c r="F19" i="503" s="1"/>
  <c r="E12" i="503"/>
  <c r="E19" i="503" s="1"/>
  <c r="D12" i="503"/>
  <c r="C12" i="503"/>
  <c r="B12" i="503"/>
  <c r="B19" i="503" s="1"/>
  <c r="A11" i="503"/>
  <c r="K10" i="503"/>
  <c r="J10" i="503"/>
  <c r="I10" i="503"/>
  <c r="H10" i="503"/>
  <c r="G10" i="503"/>
  <c r="F10" i="503"/>
  <c r="E10" i="503"/>
  <c r="D10" i="503"/>
  <c r="C10" i="503"/>
  <c r="B10" i="503"/>
  <c r="K9" i="503"/>
  <c r="J9" i="503"/>
  <c r="I9" i="503"/>
  <c r="H9" i="503"/>
  <c r="G9" i="503"/>
  <c r="F9" i="503"/>
  <c r="E9" i="503"/>
  <c r="D9" i="503"/>
  <c r="C9" i="503"/>
  <c r="B9" i="503"/>
  <c r="K8" i="503"/>
  <c r="J8" i="503"/>
  <c r="I8" i="503"/>
  <c r="H8" i="503"/>
  <c r="G8" i="503"/>
  <c r="F8" i="503"/>
  <c r="E8" i="503"/>
  <c r="D8" i="503"/>
  <c r="C8" i="503"/>
  <c r="B8" i="503"/>
  <c r="K7" i="503"/>
  <c r="J7" i="503"/>
  <c r="I7" i="503"/>
  <c r="H7" i="503"/>
  <c r="G7" i="503"/>
  <c r="F7" i="503"/>
  <c r="E7" i="503"/>
  <c r="D7" i="503"/>
  <c r="C7" i="503"/>
  <c r="B7" i="503"/>
  <c r="K6" i="503"/>
  <c r="K11" i="503" s="1"/>
  <c r="J6" i="503"/>
  <c r="J11" i="503" s="1"/>
  <c r="I6" i="503"/>
  <c r="I11" i="503" s="1"/>
  <c r="H6" i="503"/>
  <c r="H11" i="503" s="1"/>
  <c r="G6" i="503"/>
  <c r="G11" i="503" s="1"/>
  <c r="F6" i="503"/>
  <c r="F11" i="503" s="1"/>
  <c r="E6" i="503"/>
  <c r="E11" i="503" s="1"/>
  <c r="D6" i="503"/>
  <c r="D11" i="503" s="1"/>
  <c r="C6" i="503"/>
  <c r="C11" i="503" s="1"/>
  <c r="B6" i="503"/>
  <c r="B11" i="503" s="1"/>
  <c r="K4" i="503"/>
  <c r="J4" i="503"/>
  <c r="I4" i="503"/>
  <c r="H4" i="503"/>
  <c r="G4" i="503"/>
  <c r="F4" i="503"/>
  <c r="E4" i="503"/>
  <c r="D4" i="503"/>
  <c r="C4" i="503"/>
  <c r="B4" i="503"/>
  <c r="I3" i="503"/>
  <c r="E3" i="503"/>
  <c r="D3" i="503"/>
  <c r="C3" i="503"/>
  <c r="B3" i="503"/>
  <c r="A3" i="503"/>
  <c r="E12" i="249"/>
  <c r="A2" i="384"/>
  <c r="F12" i="279"/>
  <c r="G12" i="279"/>
  <c r="C28" i="279"/>
  <c r="C29" i="279" s="1"/>
  <c r="D28" i="279"/>
  <c r="D29" i="279" s="1"/>
  <c r="E28" i="279"/>
  <c r="E29" i="279" s="1"/>
  <c r="B28" i="279"/>
  <c r="B29" i="279" s="1"/>
  <c r="F24" i="279"/>
  <c r="G24" i="279"/>
  <c r="F25" i="279"/>
  <c r="G25" i="279"/>
  <c r="F26" i="279"/>
  <c r="G26" i="279"/>
  <c r="F27" i="279"/>
  <c r="G27" i="279"/>
  <c r="F21" i="279"/>
  <c r="G21" i="279"/>
  <c r="F15" i="279"/>
  <c r="G15" i="279"/>
  <c r="F11" i="279"/>
  <c r="G11" i="279"/>
  <c r="G13" i="383"/>
  <c r="F13" i="383"/>
  <c r="E13" i="383"/>
  <c r="D13" i="383"/>
  <c r="C13" i="383"/>
  <c r="B13" i="383"/>
  <c r="G9" i="383"/>
  <c r="F9" i="383"/>
  <c r="E9" i="383"/>
  <c r="D9" i="383"/>
  <c r="C9" i="383"/>
  <c r="B9" i="383"/>
  <c r="H54" i="220"/>
  <c r="G54" i="220"/>
  <c r="F54" i="220"/>
  <c r="E54" i="220"/>
  <c r="C54" i="220"/>
  <c r="B54" i="220"/>
  <c r="H50" i="220"/>
  <c r="G50" i="220"/>
  <c r="F50" i="220"/>
  <c r="E50" i="220"/>
  <c r="C50" i="220"/>
  <c r="B50" i="220"/>
  <c r="G11" i="320"/>
  <c r="F11" i="320"/>
  <c r="E11" i="320"/>
  <c r="C11" i="320"/>
  <c r="B11" i="320"/>
  <c r="D10" i="320"/>
  <c r="D9" i="320"/>
  <c r="D7" i="320"/>
  <c r="D6" i="320"/>
  <c r="D5" i="320"/>
  <c r="D4" i="320"/>
  <c r="B36" i="319"/>
  <c r="H179" i="220"/>
  <c r="G179" i="220"/>
  <c r="F179" i="220"/>
  <c r="E179" i="220"/>
  <c r="C179" i="220"/>
  <c r="B179" i="220"/>
  <c r="H173" i="220"/>
  <c r="G173" i="220"/>
  <c r="F173" i="220"/>
  <c r="E173" i="220"/>
  <c r="C173" i="220"/>
  <c r="B173" i="220"/>
  <c r="H169" i="220"/>
  <c r="G169" i="220"/>
  <c r="F169" i="220"/>
  <c r="E169" i="220"/>
  <c r="C169" i="220"/>
  <c r="B169" i="220"/>
  <c r="H165" i="220"/>
  <c r="G165" i="220"/>
  <c r="F165" i="220"/>
  <c r="E165" i="220"/>
  <c r="C165" i="220"/>
  <c r="B165" i="220"/>
  <c r="H151" i="220"/>
  <c r="G151" i="220"/>
  <c r="F151" i="220"/>
  <c r="E151" i="220"/>
  <c r="C151" i="220"/>
  <c r="B151" i="220"/>
  <c r="H147" i="220"/>
  <c r="G147" i="220"/>
  <c r="F147" i="220"/>
  <c r="E147" i="220"/>
  <c r="C147" i="220"/>
  <c r="B147" i="220"/>
  <c r="H137" i="220"/>
  <c r="G137" i="220"/>
  <c r="F137" i="220"/>
  <c r="E137" i="220"/>
  <c r="C137" i="220"/>
  <c r="B137" i="220"/>
  <c r="H121" i="220"/>
  <c r="G121" i="220"/>
  <c r="F121" i="220"/>
  <c r="E121" i="220"/>
  <c r="C121" i="220"/>
  <c r="B121" i="220"/>
  <c r="H115" i="220"/>
  <c r="G115" i="220"/>
  <c r="F115" i="220"/>
  <c r="E115" i="220"/>
  <c r="C115" i="220"/>
  <c r="B115" i="220"/>
  <c r="H112" i="220"/>
  <c r="G112" i="220"/>
  <c r="F112" i="220"/>
  <c r="E112" i="220"/>
  <c r="C112" i="220"/>
  <c r="B112" i="220"/>
  <c r="H108" i="220"/>
  <c r="G108" i="220"/>
  <c r="F108" i="220"/>
  <c r="E108" i="220"/>
  <c r="C108" i="220"/>
  <c r="B108" i="220"/>
  <c r="H104" i="220"/>
  <c r="G104" i="220"/>
  <c r="F104" i="220"/>
  <c r="E104" i="220"/>
  <c r="C104" i="220"/>
  <c r="B104" i="220"/>
  <c r="H101" i="220"/>
  <c r="G101" i="220"/>
  <c r="F101" i="220"/>
  <c r="F100" i="220" s="1"/>
  <c r="F177" i="220" s="1"/>
  <c r="E101" i="220"/>
  <c r="E100" i="220" s="1"/>
  <c r="E177" i="220" s="1"/>
  <c r="C101" i="220"/>
  <c r="B101" i="220"/>
  <c r="H100" i="220"/>
  <c r="H177" i="220" s="1"/>
  <c r="G100" i="220"/>
  <c r="G177" i="220" s="1"/>
  <c r="C100" i="220"/>
  <c r="C177" i="220" s="1"/>
  <c r="B100" i="220"/>
  <c r="B177" i="220" s="1"/>
  <c r="C19" i="503" l="1"/>
  <c r="G19" i="503"/>
  <c r="K19" i="503"/>
  <c r="F28" i="279"/>
  <c r="D19" i="503"/>
  <c r="H19" i="503"/>
  <c r="C26" i="504"/>
  <c r="C51" i="504" s="1"/>
  <c r="C54" i="504" s="1"/>
  <c r="G26" i="504"/>
  <c r="G51" i="504" s="1"/>
  <c r="G54" i="504" s="1"/>
  <c r="K26" i="504"/>
  <c r="K51" i="504" s="1"/>
  <c r="K54" i="504" s="1"/>
  <c r="P26" i="504"/>
  <c r="E49" i="504"/>
  <c r="E51" i="504" s="1"/>
  <c r="E54" i="504" s="1"/>
  <c r="I49" i="504"/>
  <c r="I51" i="504" s="1"/>
  <c r="I54" i="504" s="1"/>
  <c r="M49" i="504"/>
  <c r="M51" i="504" s="1"/>
  <c r="M54" i="504" s="1"/>
  <c r="F10" i="245"/>
  <c r="C50" i="505"/>
  <c r="B50" i="505"/>
  <c r="D50" i="505"/>
  <c r="F12" i="552"/>
  <c r="E5" i="576"/>
  <c r="D11" i="320"/>
  <c r="B20" i="503"/>
  <c r="B23" i="503" s="1"/>
  <c r="B25" i="503" s="1"/>
  <c r="D20" i="503"/>
  <c r="D23" i="503" s="1"/>
  <c r="D25" i="503" s="1"/>
  <c r="F20" i="503"/>
  <c r="F23" i="503" s="1"/>
  <c r="F25" i="503" s="1"/>
  <c r="H20" i="503"/>
  <c r="H23" i="503" s="1"/>
  <c r="H25" i="503" s="1"/>
  <c r="J20" i="503"/>
  <c r="J23" i="503" s="1"/>
  <c r="J25" i="503" s="1"/>
  <c r="C33" i="503"/>
  <c r="E33" i="503"/>
  <c r="G33" i="503"/>
  <c r="I33" i="503"/>
  <c r="K33" i="503"/>
  <c r="D26" i="504"/>
  <c r="F26" i="504"/>
  <c r="H26" i="504"/>
  <c r="J26" i="504"/>
  <c r="L26" i="504"/>
  <c r="O26" i="504"/>
  <c r="D14" i="151"/>
  <c r="F12" i="563"/>
  <c r="Q26" i="504"/>
  <c r="F11" i="539"/>
  <c r="G28" i="279"/>
  <c r="N20" i="504"/>
  <c r="N43" i="504"/>
  <c r="F12" i="542"/>
  <c r="F12" i="544"/>
  <c r="F12" i="546"/>
  <c r="F12" i="548"/>
  <c r="F12" i="550"/>
  <c r="F12" i="553"/>
  <c r="F12" i="555"/>
  <c r="F12" i="557"/>
  <c r="F12" i="561"/>
  <c r="F12" i="564"/>
  <c r="F12" i="566"/>
  <c r="E5" i="568"/>
  <c r="E5" i="570"/>
  <c r="E5" i="572"/>
  <c r="E5" i="574"/>
  <c r="E5" i="577"/>
  <c r="E5" i="579"/>
  <c r="E5" i="581"/>
  <c r="E5" i="583"/>
  <c r="E5" i="585"/>
  <c r="E5" i="587"/>
  <c r="E5" i="589"/>
  <c r="E5" i="591"/>
  <c r="E5" i="593"/>
  <c r="O13" i="594"/>
  <c r="O15" i="594" s="1"/>
  <c r="O14" i="594"/>
  <c r="B51" i="503"/>
  <c r="D51" i="503"/>
  <c r="F51" i="503"/>
  <c r="H51" i="503"/>
  <c r="J51" i="503"/>
  <c r="N10" i="504"/>
  <c r="N16" i="504"/>
  <c r="D49" i="504"/>
  <c r="D51" i="504" s="1"/>
  <c r="D54" i="504" s="1"/>
  <c r="F49" i="504"/>
  <c r="F51" i="504" s="1"/>
  <c r="F54" i="504" s="1"/>
  <c r="H49" i="504"/>
  <c r="H51" i="504" s="1"/>
  <c r="H54" i="504" s="1"/>
  <c r="J49" i="504"/>
  <c r="J51" i="504" s="1"/>
  <c r="J54" i="504" s="1"/>
  <c r="L49" i="504"/>
  <c r="L51" i="504" s="1"/>
  <c r="L54" i="504" s="1"/>
  <c r="O49" i="504"/>
  <c r="O51" i="504" s="1"/>
  <c r="O54" i="504" s="1"/>
  <c r="O57" i="504" s="1"/>
  <c r="Q49" i="504"/>
  <c r="Q51" i="504" s="1"/>
  <c r="Q54" i="504" s="1"/>
  <c r="Q57" i="504" s="1"/>
  <c r="N39" i="504"/>
  <c r="F10" i="539"/>
  <c r="F12" i="541"/>
  <c r="F12" i="543"/>
  <c r="F12" i="545"/>
  <c r="F12" i="547"/>
  <c r="F12" i="549"/>
  <c r="F12" i="551"/>
  <c r="F12" i="554"/>
  <c r="F12" i="556"/>
  <c r="F12" i="558"/>
  <c r="F12" i="562"/>
  <c r="F12" i="565"/>
  <c r="F12" i="567"/>
  <c r="E5" i="569"/>
  <c r="E5" i="571"/>
  <c r="E5" i="573"/>
  <c r="E5" i="575"/>
  <c r="E5" i="578"/>
  <c r="E5" i="580"/>
  <c r="E5" i="582"/>
  <c r="E5" i="584"/>
  <c r="E5" i="586"/>
  <c r="E5" i="588"/>
  <c r="E5" i="590"/>
  <c r="E5" i="592"/>
  <c r="N13" i="594"/>
  <c r="N15" i="594" s="1"/>
  <c r="N14" i="594"/>
  <c r="F14" i="597"/>
  <c r="E50" i="505"/>
  <c r="C20" i="503"/>
  <c r="C23" i="503" s="1"/>
  <c r="C25" i="503" s="1"/>
  <c r="E20" i="503"/>
  <c r="E23" i="503" s="1"/>
  <c r="E25" i="503" s="1"/>
  <c r="G20" i="503"/>
  <c r="G23" i="503" s="1"/>
  <c r="G25" i="503" s="1"/>
  <c r="I20" i="503"/>
  <c r="I23" i="503" s="1"/>
  <c r="I25" i="503" s="1"/>
  <c r="K20" i="503"/>
  <c r="K23" i="503" s="1"/>
  <c r="K25" i="503" s="1"/>
  <c r="B33" i="503"/>
  <c r="D33" i="503"/>
  <c r="F33" i="503"/>
  <c r="H33" i="503"/>
  <c r="J33" i="503"/>
  <c r="C51" i="503"/>
  <c r="E51" i="503"/>
  <c r="G51" i="503"/>
  <c r="I51" i="503"/>
  <c r="K51" i="503"/>
  <c r="P49" i="504"/>
  <c r="P51" i="504" s="1"/>
  <c r="P54" i="504" s="1"/>
  <c r="P57" i="504" s="1"/>
  <c r="C33" i="505"/>
  <c r="E33" i="505"/>
  <c r="F8" i="353"/>
  <c r="F11" i="540"/>
  <c r="F10" i="540"/>
  <c r="F11" i="538"/>
  <c r="F10" i="538"/>
  <c r="F11" i="537"/>
  <c r="F10" i="537"/>
  <c r="F11" i="536"/>
  <c r="F10" i="536"/>
  <c r="F11" i="535"/>
  <c r="F10" i="535"/>
  <c r="F11" i="534"/>
  <c r="F10" i="534"/>
  <c r="F12" i="533"/>
  <c r="F11" i="533"/>
  <c r="F12" i="532"/>
  <c r="F11" i="532"/>
  <c r="F11" i="531"/>
  <c r="F10" i="531"/>
  <c r="F11" i="530"/>
  <c r="F10" i="530"/>
  <c r="F11" i="529"/>
  <c r="F10" i="529"/>
  <c r="F11" i="528"/>
  <c r="F10" i="528"/>
  <c r="F11" i="527"/>
  <c r="F10" i="527"/>
  <c r="F11" i="526"/>
  <c r="F10" i="526"/>
  <c r="F11" i="525"/>
  <c r="F10" i="525"/>
  <c r="F11" i="524"/>
  <c r="F10" i="524"/>
  <c r="F11" i="523"/>
  <c r="F10" i="523"/>
  <c r="F11" i="522"/>
  <c r="F10" i="522"/>
  <c r="F11" i="521"/>
  <c r="F10" i="521"/>
  <c r="F11" i="520"/>
  <c r="F10" i="520"/>
  <c r="F11" i="519"/>
  <c r="F10" i="519"/>
  <c r="F11" i="518"/>
  <c r="F10" i="518"/>
  <c r="F11" i="517"/>
  <c r="F10" i="517"/>
  <c r="F11" i="516"/>
  <c r="F10" i="516"/>
  <c r="F11" i="515"/>
  <c r="F10" i="515"/>
  <c r="F11" i="336"/>
  <c r="F10" i="336"/>
  <c r="F23" i="506"/>
  <c r="G23" i="506"/>
  <c r="B11" i="505"/>
  <c r="D11" i="505"/>
  <c r="B19" i="505"/>
  <c r="D19" i="505"/>
  <c r="C11" i="505"/>
  <c r="E11" i="505"/>
  <c r="C19" i="505"/>
  <c r="C20" i="505" s="1"/>
  <c r="C23" i="505" s="1"/>
  <c r="C25" i="505" s="1"/>
  <c r="E19" i="505"/>
  <c r="B33" i="505"/>
  <c r="D33" i="505"/>
  <c r="N29" i="504"/>
  <c r="N49" i="504" s="1"/>
  <c r="N6" i="504"/>
  <c r="N26" i="504" s="1"/>
  <c r="A31" i="105"/>
  <c r="A30" i="105"/>
  <c r="A29" i="105"/>
  <c r="A28" i="105"/>
  <c r="A27" i="105"/>
  <c r="A26" i="105"/>
  <c r="A25" i="105"/>
  <c r="A24" i="105"/>
  <c r="A23" i="105"/>
  <c r="A22" i="105"/>
  <c r="A21" i="105"/>
  <c r="A20" i="105"/>
  <c r="D30" i="310"/>
  <c r="C30" i="310"/>
  <c r="B30" i="310"/>
  <c r="A28" i="310"/>
  <c r="A27" i="310"/>
  <c r="A26" i="310"/>
  <c r="A25" i="310"/>
  <c r="A24" i="310"/>
  <c r="A23" i="310"/>
  <c r="A22" i="310"/>
  <c r="A21" i="310"/>
  <c r="A20" i="310"/>
  <c r="D17" i="310"/>
  <c r="D32" i="310" s="1"/>
  <c r="C17" i="310"/>
  <c r="C32" i="310" s="1"/>
  <c r="B17" i="310"/>
  <c r="B32" i="310" s="1"/>
  <c r="E38" i="308"/>
  <c r="E35" i="308"/>
  <c r="D35" i="308"/>
  <c r="C35" i="308"/>
  <c r="B35" i="308"/>
  <c r="E26" i="308"/>
  <c r="D26" i="308"/>
  <c r="C26" i="308"/>
  <c r="B26" i="308"/>
  <c r="E16" i="308"/>
  <c r="E37" i="308" s="1"/>
  <c r="D16" i="308"/>
  <c r="D37" i="308" s="1"/>
  <c r="C16" i="308"/>
  <c r="C37" i="308" s="1"/>
  <c r="B16" i="308"/>
  <c r="B37" i="308" s="1"/>
  <c r="D4" i="308"/>
  <c r="C4" i="308"/>
  <c r="B4" i="308"/>
  <c r="A3" i="308"/>
  <c r="E20" i="505" l="1"/>
  <c r="E23" i="505" s="1"/>
  <c r="E25" i="505" s="1"/>
  <c r="B20" i="505"/>
  <c r="B23" i="505" s="1"/>
  <c r="B25" i="505" s="1"/>
  <c r="D20" i="505"/>
  <c r="D23" i="505" s="1"/>
  <c r="D25" i="505" s="1"/>
  <c r="N51" i="504"/>
  <c r="N54" i="504" s="1"/>
  <c r="D39" i="308"/>
  <c r="C39" i="308"/>
  <c r="E39" i="308"/>
  <c r="F9" i="304" l="1"/>
  <c r="E9" i="304"/>
  <c r="F8" i="304"/>
  <c r="E8" i="304"/>
  <c r="F7" i="304"/>
  <c r="E7" i="304"/>
  <c r="F6" i="304"/>
  <c r="E6" i="304"/>
  <c r="F5" i="304"/>
  <c r="E5" i="304"/>
  <c r="E22" i="303" l="1"/>
  <c r="E28" i="303" s="1"/>
  <c r="D22" i="303"/>
  <c r="D28" i="303" s="1"/>
  <c r="G21" i="303"/>
  <c r="H20" i="303"/>
  <c r="G20" i="303"/>
  <c r="H19" i="303"/>
  <c r="G19" i="303"/>
  <c r="H18" i="303"/>
  <c r="G18" i="303"/>
  <c r="H17" i="303"/>
  <c r="G17" i="303"/>
  <c r="F10" i="303"/>
  <c r="F21" i="303" s="1"/>
  <c r="E10" i="303"/>
  <c r="E15" i="303" s="1"/>
  <c r="D10" i="303"/>
  <c r="D15" i="303" s="1"/>
  <c r="C10" i="303"/>
  <c r="C21" i="303" s="1"/>
  <c r="H9" i="303"/>
  <c r="G9" i="303"/>
  <c r="H8" i="303"/>
  <c r="G8" i="303"/>
  <c r="H7" i="303"/>
  <c r="G7" i="303"/>
  <c r="H6" i="303"/>
  <c r="G6" i="303"/>
  <c r="C22" i="303" l="1"/>
  <c r="C28" i="303" s="1"/>
  <c r="F22" i="303"/>
  <c r="F28" i="303" s="1"/>
  <c r="H21" i="303"/>
  <c r="H22" i="303" s="1"/>
  <c r="H10" i="303"/>
  <c r="H12" i="303" s="1"/>
  <c r="D12" i="303"/>
  <c r="F12" i="303"/>
  <c r="D13" i="303"/>
  <c r="F13" i="303"/>
  <c r="D14" i="303"/>
  <c r="F14" i="303"/>
  <c r="F15" i="303"/>
  <c r="D24" i="303"/>
  <c r="D25" i="303"/>
  <c r="D26" i="303"/>
  <c r="D27" i="303"/>
  <c r="G10" i="303"/>
  <c r="G13" i="303" s="1"/>
  <c r="C12" i="303"/>
  <c r="E12" i="303"/>
  <c r="C13" i="303"/>
  <c r="E13" i="303"/>
  <c r="C14" i="303"/>
  <c r="E14" i="303"/>
  <c r="C15" i="303"/>
  <c r="G22" i="303"/>
  <c r="G25" i="303" s="1"/>
  <c r="E24" i="303"/>
  <c r="E25" i="303"/>
  <c r="E26" i="303"/>
  <c r="E27" i="303"/>
  <c r="H13" i="303" l="1"/>
  <c r="H15" i="303"/>
  <c r="H27" i="303"/>
  <c r="H24" i="303"/>
  <c r="H26" i="303"/>
  <c r="H25" i="303"/>
  <c r="F27" i="303"/>
  <c r="F26" i="303"/>
  <c r="F25" i="303"/>
  <c r="F24" i="303"/>
  <c r="H14" i="303"/>
  <c r="G28" i="303"/>
  <c r="G26" i="303"/>
  <c r="G24" i="303"/>
  <c r="G14" i="303"/>
  <c r="G12" i="303"/>
  <c r="C27" i="303"/>
  <c r="C26" i="303"/>
  <c r="C25" i="303"/>
  <c r="C24" i="303"/>
  <c r="H28" i="303"/>
  <c r="G27" i="303"/>
  <c r="G15" i="303"/>
  <c r="F84" i="300" l="1"/>
  <c r="E84" i="300"/>
  <c r="F83" i="300"/>
  <c r="E83" i="300"/>
  <c r="F82" i="300"/>
  <c r="E82" i="300"/>
  <c r="F81" i="300"/>
  <c r="E81" i="300"/>
  <c r="F80" i="300"/>
  <c r="E80" i="300"/>
  <c r="F79" i="300"/>
  <c r="E79" i="300"/>
  <c r="F78" i="300"/>
  <c r="E78" i="300"/>
  <c r="F77" i="300"/>
  <c r="E77" i="300"/>
  <c r="F76" i="300"/>
  <c r="E76" i="300"/>
  <c r="F75" i="300"/>
  <c r="E75" i="300"/>
  <c r="F74" i="300"/>
  <c r="E74" i="300"/>
  <c r="F73" i="300"/>
  <c r="E73" i="300"/>
  <c r="F72" i="300"/>
  <c r="E72" i="300"/>
  <c r="F71" i="300"/>
  <c r="E71" i="300"/>
  <c r="F70" i="300"/>
  <c r="E70" i="300"/>
  <c r="F69" i="300"/>
  <c r="E69" i="300"/>
  <c r="F68" i="300"/>
  <c r="E68" i="300"/>
  <c r="F67" i="300"/>
  <c r="E67" i="300"/>
  <c r="F66" i="300"/>
  <c r="E66" i="300"/>
  <c r="F65" i="300"/>
  <c r="E65" i="300"/>
  <c r="F64" i="300"/>
  <c r="E64" i="300"/>
  <c r="F63" i="300"/>
  <c r="E63" i="300"/>
  <c r="F62" i="300"/>
  <c r="E62" i="300"/>
  <c r="F61" i="300"/>
  <c r="E61" i="300"/>
  <c r="F60" i="300"/>
  <c r="E60" i="300"/>
  <c r="F59" i="300"/>
  <c r="E59" i="300"/>
  <c r="F58" i="300"/>
  <c r="E58" i="300"/>
  <c r="F57" i="300"/>
  <c r="E57" i="300"/>
  <c r="F56" i="300"/>
  <c r="E56" i="300"/>
  <c r="F55" i="300"/>
  <c r="E55" i="300"/>
  <c r="F54" i="300"/>
  <c r="E54" i="300"/>
  <c r="D54" i="300"/>
  <c r="C54" i="300"/>
  <c r="B54" i="300"/>
  <c r="F53" i="300"/>
  <c r="E53" i="300"/>
  <c r="F52" i="300"/>
  <c r="E52" i="300"/>
  <c r="F51" i="300"/>
  <c r="E51" i="300"/>
  <c r="F50" i="300"/>
  <c r="E50" i="300"/>
  <c r="F49" i="300"/>
  <c r="E49" i="300"/>
  <c r="F48" i="300"/>
  <c r="E48" i="300"/>
  <c r="F47" i="300"/>
  <c r="E47" i="300"/>
  <c r="F46" i="300"/>
  <c r="E46" i="300"/>
  <c r="F45" i="300"/>
  <c r="E45" i="300"/>
  <c r="F44" i="300"/>
  <c r="E44" i="300"/>
  <c r="F43" i="300"/>
  <c r="E43" i="300"/>
  <c r="F42" i="300"/>
  <c r="E42" i="300"/>
  <c r="F41" i="300"/>
  <c r="E41" i="300"/>
  <c r="F40" i="300"/>
  <c r="E40" i="300"/>
  <c r="F39" i="300"/>
  <c r="E39" i="300"/>
  <c r="F38" i="300"/>
  <c r="E38" i="300"/>
  <c r="F37" i="300"/>
  <c r="E37" i="300"/>
  <c r="F36" i="300"/>
  <c r="E36" i="300"/>
  <c r="F35" i="300"/>
  <c r="E35" i="300"/>
  <c r="F34" i="300"/>
  <c r="E34" i="300"/>
  <c r="F33" i="300"/>
  <c r="E33" i="300"/>
  <c r="F32" i="300"/>
  <c r="E32" i="300"/>
  <c r="F31" i="300"/>
  <c r="E31" i="300"/>
  <c r="F30" i="300"/>
  <c r="E30" i="300"/>
  <c r="F29" i="300"/>
  <c r="E29" i="300"/>
  <c r="D28" i="300"/>
  <c r="C28" i="300"/>
  <c r="B28" i="300"/>
  <c r="F27" i="300"/>
  <c r="E27" i="300"/>
  <c r="G26" i="300"/>
  <c r="F26" i="300"/>
  <c r="E26" i="300"/>
  <c r="F25" i="300"/>
  <c r="E25" i="300"/>
  <c r="F24" i="300"/>
  <c r="E24" i="300"/>
  <c r="E28" i="300" l="1"/>
  <c r="F28" i="300"/>
  <c r="G24" i="300"/>
  <c r="L44" i="291" l="1"/>
  <c r="K44" i="291"/>
  <c r="J44" i="291"/>
  <c r="I44" i="291"/>
  <c r="H44" i="291"/>
  <c r="G44" i="291"/>
  <c r="F44" i="291"/>
  <c r="E44" i="291"/>
  <c r="D44" i="291"/>
  <c r="C44" i="291"/>
  <c r="L43" i="291"/>
  <c r="K43" i="291"/>
  <c r="J43" i="291"/>
  <c r="I43" i="291"/>
  <c r="H43" i="291"/>
  <c r="G43" i="291"/>
  <c r="F43" i="291"/>
  <c r="E43" i="291"/>
  <c r="D43" i="291"/>
  <c r="C43" i="291"/>
  <c r="L42" i="291"/>
  <c r="K42" i="291"/>
  <c r="J42" i="291"/>
  <c r="I42" i="291"/>
  <c r="H42" i="291"/>
  <c r="G42" i="291"/>
  <c r="F42" i="291"/>
  <c r="E42" i="291"/>
  <c r="D42" i="291"/>
  <c r="L41" i="291"/>
  <c r="K41" i="291"/>
  <c r="J41" i="291"/>
  <c r="I41" i="291"/>
  <c r="H41" i="291"/>
  <c r="G41" i="291"/>
  <c r="F41" i="291"/>
  <c r="E41" i="291"/>
  <c r="D41" i="291"/>
  <c r="C41" i="291"/>
  <c r="A35" i="291"/>
  <c r="L34" i="291"/>
  <c r="K34" i="291"/>
  <c r="J34" i="291"/>
  <c r="I34" i="291"/>
  <c r="G34" i="291"/>
  <c r="F34" i="291"/>
  <c r="L33" i="291"/>
  <c r="K33" i="291"/>
  <c r="J33" i="291"/>
  <c r="I33" i="291"/>
  <c r="G33" i="291"/>
  <c r="F33" i="291"/>
  <c r="L32" i="291"/>
  <c r="K32" i="291"/>
  <c r="J32" i="291"/>
  <c r="I32" i="291"/>
  <c r="F32" i="291"/>
  <c r="G32" i="291" s="1"/>
  <c r="L30" i="291"/>
  <c r="K30" i="291"/>
  <c r="J30" i="291"/>
  <c r="I30" i="291"/>
  <c r="H30" i="291"/>
  <c r="G30" i="291"/>
  <c r="F30" i="291"/>
  <c r="E30" i="291"/>
  <c r="D30" i="291"/>
  <c r="C30" i="291"/>
  <c r="L29" i="291"/>
  <c r="K29" i="291"/>
  <c r="J29" i="291"/>
  <c r="I29" i="291"/>
  <c r="H29" i="291"/>
  <c r="G29" i="291"/>
  <c r="F29" i="291"/>
  <c r="E29" i="291"/>
  <c r="D29" i="291"/>
  <c r="C29" i="291"/>
  <c r="L28" i="291"/>
  <c r="K28" i="291"/>
  <c r="J28" i="291"/>
  <c r="I28" i="291"/>
  <c r="H28" i="291"/>
  <c r="G28" i="291"/>
  <c r="F28" i="291"/>
  <c r="E28" i="291"/>
  <c r="D28" i="291"/>
  <c r="C28" i="291"/>
  <c r="L27" i="291"/>
  <c r="K27" i="291"/>
  <c r="J27" i="291"/>
  <c r="I27" i="291"/>
  <c r="H27" i="291"/>
  <c r="G27" i="291"/>
  <c r="F27" i="291"/>
  <c r="E27" i="291"/>
  <c r="D27" i="291"/>
  <c r="C27" i="291"/>
  <c r="I26" i="291"/>
  <c r="E26" i="291"/>
  <c r="D26" i="291"/>
  <c r="C26" i="291"/>
  <c r="I25" i="291"/>
  <c r="E25" i="291"/>
  <c r="D25" i="291"/>
  <c r="C25" i="291"/>
  <c r="I23" i="291"/>
  <c r="E23" i="291"/>
  <c r="D23" i="291"/>
  <c r="C23" i="291"/>
  <c r="I21" i="291"/>
  <c r="E21" i="291"/>
  <c r="D21" i="291"/>
  <c r="C21" i="291"/>
  <c r="I19" i="291"/>
  <c r="E19" i="291"/>
  <c r="D19" i="291"/>
  <c r="C19" i="291"/>
  <c r="L18" i="291"/>
  <c r="K18" i="291"/>
  <c r="J18" i="291"/>
  <c r="I18" i="291"/>
  <c r="H18" i="291"/>
  <c r="G18" i="291"/>
  <c r="F18" i="291"/>
  <c r="E18" i="291"/>
  <c r="D18" i="291"/>
  <c r="C18" i="291"/>
  <c r="L17" i="291"/>
  <c r="K17" i="291"/>
  <c r="J17" i="291"/>
  <c r="I17" i="291"/>
  <c r="F17" i="291"/>
  <c r="G17" i="291" s="1"/>
  <c r="H17" i="291" s="1"/>
  <c r="E17" i="291"/>
  <c r="D17" i="291"/>
  <c r="C17" i="291"/>
  <c r="L15" i="291"/>
  <c r="K15" i="291"/>
  <c r="J15" i="291"/>
  <c r="I15" i="291"/>
  <c r="H15" i="291"/>
  <c r="G15" i="291"/>
  <c r="F15" i="291"/>
  <c r="E15" i="291"/>
  <c r="D15" i="291"/>
  <c r="C15" i="291"/>
  <c r="L14" i="291"/>
  <c r="K14" i="291"/>
  <c r="J14" i="291"/>
  <c r="I14" i="291"/>
  <c r="H14" i="291"/>
  <c r="G14" i="291"/>
  <c r="F14" i="291"/>
  <c r="E14" i="291"/>
  <c r="D14" i="291"/>
  <c r="C14" i="291"/>
  <c r="L13" i="291"/>
  <c r="K13" i="291"/>
  <c r="J13" i="291"/>
  <c r="I13" i="291"/>
  <c r="H13" i="291"/>
  <c r="G13" i="291"/>
  <c r="F13" i="291"/>
  <c r="E13" i="291"/>
  <c r="D13" i="291"/>
  <c r="C13" i="291"/>
  <c r="L11" i="291"/>
  <c r="K11" i="291"/>
  <c r="J11" i="291"/>
  <c r="I11" i="291"/>
  <c r="H11" i="291"/>
  <c r="G11" i="291"/>
  <c r="F11" i="291"/>
  <c r="E11" i="291"/>
  <c r="D11" i="291"/>
  <c r="C11" i="291"/>
  <c r="L10" i="291"/>
  <c r="K10" i="291"/>
  <c r="J10" i="291"/>
  <c r="I10" i="291"/>
  <c r="H10" i="291"/>
  <c r="G10" i="291"/>
  <c r="F10" i="291"/>
  <c r="E10" i="291"/>
  <c r="D10" i="291"/>
  <c r="C10" i="291"/>
  <c r="K8" i="291"/>
  <c r="I8" i="291"/>
  <c r="G8" i="291"/>
  <c r="E8" i="291"/>
  <c r="D8" i="291"/>
  <c r="C8" i="291"/>
  <c r="L7" i="291"/>
  <c r="K7" i="291"/>
  <c r="J7" i="291"/>
  <c r="I7" i="291"/>
  <c r="H7" i="291"/>
  <c r="G7" i="291"/>
  <c r="F7" i="291"/>
  <c r="E7" i="291"/>
  <c r="D7" i="291"/>
  <c r="C7" i="291"/>
  <c r="I6" i="291"/>
  <c r="E6" i="291"/>
  <c r="D6" i="291"/>
  <c r="C6" i="291"/>
  <c r="L5" i="291"/>
  <c r="K5" i="291"/>
  <c r="J5" i="291"/>
  <c r="I5" i="291"/>
  <c r="H5" i="291"/>
  <c r="G5" i="291"/>
  <c r="F5" i="291"/>
  <c r="E5" i="291"/>
  <c r="D5" i="291"/>
  <c r="C5" i="291"/>
  <c r="F8" i="291" l="1"/>
  <c r="H8" i="291"/>
  <c r="J8" i="291"/>
  <c r="L8" i="291"/>
  <c r="E4" i="288"/>
  <c r="A47" i="283"/>
  <c r="A43" i="283"/>
  <c r="K42" i="283"/>
  <c r="J42" i="283"/>
  <c r="I42" i="283"/>
  <c r="H42" i="283"/>
  <c r="G42" i="283"/>
  <c r="F42" i="283"/>
  <c r="E42" i="283"/>
  <c r="D42" i="283"/>
  <c r="C42" i="283"/>
  <c r="A42" i="283"/>
  <c r="A40" i="283"/>
  <c r="K39" i="283"/>
  <c r="J39" i="283"/>
  <c r="I39" i="283"/>
  <c r="H39" i="283"/>
  <c r="G39" i="283"/>
  <c r="F39" i="283"/>
  <c r="E39" i="283"/>
  <c r="D39" i="283"/>
  <c r="C39" i="283"/>
  <c r="A39" i="283"/>
  <c r="K37" i="283"/>
  <c r="J37" i="283"/>
  <c r="I37" i="283"/>
  <c r="H37" i="283"/>
  <c r="G37" i="283"/>
  <c r="F37" i="283"/>
  <c r="E37" i="283"/>
  <c r="D37" i="283"/>
  <c r="C37" i="283"/>
  <c r="A37" i="283"/>
  <c r="K30" i="283"/>
  <c r="J30" i="283"/>
  <c r="I30" i="283"/>
  <c r="H30" i="283"/>
  <c r="G30" i="283"/>
  <c r="F30" i="283"/>
  <c r="E30" i="283"/>
  <c r="D30" i="283"/>
  <c r="C30" i="283"/>
  <c r="A30" i="283"/>
  <c r="K24" i="283"/>
  <c r="J24" i="283"/>
  <c r="I24" i="283"/>
  <c r="H24" i="283"/>
  <c r="G24" i="283"/>
  <c r="F24" i="283"/>
  <c r="E24" i="283"/>
  <c r="D24" i="283"/>
  <c r="C24" i="283"/>
  <c r="K21" i="283"/>
  <c r="J21" i="283"/>
  <c r="I21" i="283"/>
  <c r="H21" i="283"/>
  <c r="G21" i="283"/>
  <c r="F21" i="283"/>
  <c r="E21" i="283"/>
  <c r="D21" i="283"/>
  <c r="C21" i="283"/>
  <c r="A20" i="283"/>
  <c r="B19" i="283"/>
  <c r="B18" i="283"/>
  <c r="B17" i="283"/>
  <c r="B16" i="283"/>
  <c r="K15" i="283"/>
  <c r="J15" i="283"/>
  <c r="I15" i="283"/>
  <c r="H15" i="283"/>
  <c r="G15" i="283"/>
  <c r="F15" i="283"/>
  <c r="E15" i="283"/>
  <c r="D15" i="283"/>
  <c r="C15" i="283"/>
  <c r="B13" i="283"/>
  <c r="B12" i="283"/>
  <c r="B11" i="283"/>
  <c r="B9" i="283"/>
  <c r="B8" i="283"/>
  <c r="K7" i="283"/>
  <c r="K27" i="283" s="1"/>
  <c r="J7" i="283"/>
  <c r="I7" i="283"/>
  <c r="H7" i="283"/>
  <c r="G7" i="283"/>
  <c r="G27" i="283" s="1"/>
  <c r="F7" i="283"/>
  <c r="E7" i="283"/>
  <c r="D7" i="283"/>
  <c r="C7" i="283"/>
  <c r="C27" i="283" s="1"/>
  <c r="E21" i="281"/>
  <c r="D21" i="281"/>
  <c r="C21" i="281"/>
  <c r="B21" i="281"/>
  <c r="E18" i="281"/>
  <c r="E24" i="281" s="1"/>
  <c r="D18" i="281"/>
  <c r="C18" i="281"/>
  <c r="B18" i="281"/>
  <c r="A17" i="281"/>
  <c r="E12" i="281"/>
  <c r="D12" i="281"/>
  <c r="C12" i="281"/>
  <c r="B12" i="281"/>
  <c r="C24" i="281"/>
  <c r="B6" i="281"/>
  <c r="E27" i="283" l="1"/>
  <c r="I27" i="283"/>
  <c r="B24" i="281"/>
  <c r="D24" i="281"/>
  <c r="D27" i="283"/>
  <c r="F27" i="283"/>
  <c r="H27" i="283"/>
  <c r="J27" i="283"/>
  <c r="C45" i="283"/>
  <c r="C46" i="283" s="1"/>
  <c r="E45" i="283"/>
  <c r="G45" i="283"/>
  <c r="I45" i="283"/>
  <c r="K45" i="283"/>
  <c r="D45" i="283"/>
  <c r="D46" i="283" s="1"/>
  <c r="F45" i="283"/>
  <c r="H45" i="283"/>
  <c r="H46" i="283" s="1"/>
  <c r="J45" i="283"/>
  <c r="E46" i="283"/>
  <c r="G46" i="283"/>
  <c r="I46" i="283"/>
  <c r="K46" i="283"/>
  <c r="J46" i="283" l="1"/>
  <c r="F46" i="283"/>
  <c r="G23" i="279"/>
  <c r="F23" i="279"/>
  <c r="G22" i="279"/>
  <c r="F22" i="279"/>
  <c r="G20" i="279"/>
  <c r="F20" i="279"/>
  <c r="G19" i="279"/>
  <c r="F19" i="279"/>
  <c r="G18" i="279"/>
  <c r="F18" i="279"/>
  <c r="G17" i="279"/>
  <c r="F17" i="279"/>
  <c r="G16" i="279"/>
  <c r="F16" i="279"/>
  <c r="G14" i="279"/>
  <c r="F14" i="279"/>
  <c r="G13" i="279"/>
  <c r="F13" i="279"/>
  <c r="G10" i="279"/>
  <c r="F10" i="279"/>
  <c r="G9" i="279"/>
  <c r="F9" i="279"/>
  <c r="G8" i="279"/>
  <c r="F8" i="279"/>
  <c r="G7" i="279"/>
  <c r="F7" i="279"/>
  <c r="G6" i="279"/>
  <c r="F6" i="279"/>
  <c r="A3" i="279"/>
  <c r="D12" i="275"/>
  <c r="C12" i="275"/>
  <c r="B12" i="275"/>
  <c r="D11" i="274"/>
  <c r="C11" i="274"/>
  <c r="B11" i="274"/>
  <c r="D6" i="265"/>
  <c r="D5" i="265"/>
  <c r="D4" i="265"/>
  <c r="G13" i="262"/>
  <c r="F13" i="262"/>
  <c r="E13" i="262"/>
  <c r="D13" i="262"/>
  <c r="C13" i="262"/>
  <c r="B13" i="262"/>
  <c r="G9" i="262"/>
  <c r="F9" i="262"/>
  <c r="E9" i="262"/>
  <c r="D9" i="262"/>
  <c r="C9" i="262"/>
  <c r="B9" i="262"/>
  <c r="B17" i="260"/>
  <c r="I15" i="260"/>
  <c r="H15" i="260"/>
  <c r="G15" i="260"/>
  <c r="F15" i="260"/>
  <c r="E15" i="260"/>
  <c r="D15" i="260"/>
  <c r="C15" i="260"/>
  <c r="I9" i="260"/>
  <c r="I17" i="260" s="1"/>
  <c r="H9" i="260"/>
  <c r="G9" i="260"/>
  <c r="F9" i="260"/>
  <c r="E9" i="260"/>
  <c r="E17" i="260" s="1"/>
  <c r="E10" i="260" s="1"/>
  <c r="D9" i="260"/>
  <c r="C9" i="260"/>
  <c r="G13" i="254"/>
  <c r="F13" i="254"/>
  <c r="E13" i="254"/>
  <c r="D13" i="254"/>
  <c r="C13" i="254"/>
  <c r="B13" i="254"/>
  <c r="G9" i="254"/>
  <c r="F9" i="254"/>
  <c r="E9" i="254"/>
  <c r="D9" i="254"/>
  <c r="C9" i="254"/>
  <c r="B9" i="254"/>
  <c r="B18" i="253"/>
  <c r="I16" i="253"/>
  <c r="H16" i="253"/>
  <c r="G16" i="253"/>
  <c r="F16" i="253"/>
  <c r="E16" i="253"/>
  <c r="D16" i="253"/>
  <c r="C16" i="253"/>
  <c r="I8" i="253"/>
  <c r="H8" i="253"/>
  <c r="G8" i="253"/>
  <c r="F8" i="253"/>
  <c r="E8" i="253"/>
  <c r="D8" i="253"/>
  <c r="D18" i="253" s="1"/>
  <c r="C8" i="253"/>
  <c r="G13" i="252"/>
  <c r="F13" i="252"/>
  <c r="E13" i="252"/>
  <c r="D13" i="252"/>
  <c r="C13" i="252"/>
  <c r="B13" i="252"/>
  <c r="G9" i="252"/>
  <c r="F9" i="252"/>
  <c r="E9" i="252"/>
  <c r="D9" i="252"/>
  <c r="C9" i="252"/>
  <c r="B9" i="252"/>
  <c r="B20" i="251"/>
  <c r="K18" i="251"/>
  <c r="J18" i="251"/>
  <c r="I18" i="251"/>
  <c r="H18" i="251"/>
  <c r="G18" i="251"/>
  <c r="F18" i="251"/>
  <c r="E18" i="251"/>
  <c r="D18" i="251"/>
  <c r="C18" i="251"/>
  <c r="K12" i="251"/>
  <c r="J12" i="251"/>
  <c r="I12" i="251"/>
  <c r="I20" i="251" s="1"/>
  <c r="H12" i="251"/>
  <c r="G12" i="251"/>
  <c r="F12" i="251"/>
  <c r="E12" i="251"/>
  <c r="E20" i="251" s="1"/>
  <c r="D12" i="251"/>
  <c r="C12" i="251"/>
  <c r="C11" i="250"/>
  <c r="D12" i="250"/>
  <c r="I11" i="250"/>
  <c r="I19" i="250" s="1"/>
  <c r="J11" i="250"/>
  <c r="K11" i="250"/>
  <c r="B15" i="250"/>
  <c r="C17" i="250"/>
  <c r="C19" i="250" s="1"/>
  <c r="C12" i="250" s="1"/>
  <c r="I17" i="250"/>
  <c r="J17" i="250"/>
  <c r="K17" i="250"/>
  <c r="E12" i="250"/>
  <c r="G12" i="250"/>
  <c r="K19" i="250"/>
  <c r="F18" i="253" l="1"/>
  <c r="C17" i="260"/>
  <c r="C10" i="260" s="1"/>
  <c r="G17" i="260"/>
  <c r="C20" i="251"/>
  <c r="G20" i="251"/>
  <c r="K20" i="251"/>
  <c r="D20" i="251"/>
  <c r="D19" i="251" s="1"/>
  <c r="F20" i="251"/>
  <c r="H20" i="251"/>
  <c r="H13" i="251" s="1"/>
  <c r="J20" i="251"/>
  <c r="C18" i="253"/>
  <c r="C17" i="253" s="1"/>
  <c r="E18" i="253"/>
  <c r="G18" i="253"/>
  <c r="I18" i="253"/>
  <c r="F29" i="279"/>
  <c r="J19" i="250"/>
  <c r="H12" i="250"/>
  <c r="F12" i="250"/>
  <c r="D17" i="260"/>
  <c r="D16" i="260" s="1"/>
  <c r="F17" i="260"/>
  <c r="H17" i="260"/>
  <c r="H18" i="253"/>
  <c r="G29" i="279"/>
  <c r="F16" i="260"/>
  <c r="C16" i="260"/>
  <c r="E16" i="260"/>
  <c r="D10" i="260"/>
  <c r="F10" i="260"/>
  <c r="F19" i="251"/>
  <c r="H19" i="251"/>
  <c r="F13" i="251"/>
  <c r="C19" i="251"/>
  <c r="E19" i="251"/>
  <c r="G19" i="251"/>
  <c r="D17" i="253"/>
  <c r="F17" i="253"/>
  <c r="E17" i="253"/>
  <c r="D9" i="253"/>
  <c r="F9" i="253"/>
  <c r="E9" i="253"/>
  <c r="C13" i="251"/>
  <c r="E13" i="251"/>
  <c r="G13" i="251"/>
  <c r="F18" i="250"/>
  <c r="D18" i="250"/>
  <c r="G18" i="250"/>
  <c r="E18" i="250"/>
  <c r="C18" i="250"/>
  <c r="D13" i="251" l="1"/>
  <c r="H18" i="250"/>
  <c r="C9" i="253"/>
  <c r="D12" i="249"/>
  <c r="C12" i="249"/>
  <c r="F12" i="249" s="1"/>
  <c r="B12" i="249"/>
  <c r="E8" i="246"/>
  <c r="E7" i="246"/>
  <c r="F11" i="245" l="1"/>
  <c r="D8" i="237"/>
  <c r="D10" i="237" s="1"/>
  <c r="C8" i="237"/>
  <c r="C10" i="237" s="1"/>
  <c r="B10" i="237"/>
  <c r="G16" i="118" l="1"/>
  <c r="H16" i="118" s="1"/>
  <c r="I16" i="118" s="1"/>
  <c r="D16" i="118"/>
  <c r="E16" i="118" s="1"/>
  <c r="G15" i="118"/>
  <c r="H15" i="118" s="1"/>
  <c r="I15" i="118" s="1"/>
  <c r="D15" i="118"/>
  <c r="E15" i="118" s="1"/>
  <c r="G14" i="118"/>
  <c r="H14" i="118" s="1"/>
  <c r="I14" i="118" s="1"/>
  <c r="D14" i="118"/>
  <c r="E14" i="118" s="1"/>
  <c r="G13" i="118"/>
  <c r="H13" i="118" s="1"/>
  <c r="I13" i="118" s="1"/>
  <c r="D13" i="118"/>
  <c r="E13" i="118" s="1"/>
  <c r="K8" i="169"/>
  <c r="K7" i="169"/>
  <c r="K6" i="169"/>
  <c r="I8" i="169"/>
  <c r="I7" i="169"/>
  <c r="I6" i="169"/>
  <c r="G8" i="169"/>
  <c r="G7" i="169"/>
  <c r="G6" i="169"/>
  <c r="E8" i="169"/>
  <c r="E7" i="169"/>
  <c r="E6" i="169"/>
  <c r="G9" i="204" l="1"/>
  <c r="H9" i="204" s="1"/>
  <c r="I9" i="204" s="1"/>
  <c r="D9" i="204"/>
  <c r="E9" i="204" s="1"/>
  <c r="G8" i="204"/>
  <c r="H8" i="204" s="1"/>
  <c r="I8" i="204" s="1"/>
  <c r="D8" i="204"/>
  <c r="E8" i="204" s="1"/>
  <c r="G7" i="204"/>
  <c r="H7" i="204" s="1"/>
  <c r="I7" i="204" s="1"/>
  <c r="D7" i="204"/>
  <c r="E7" i="204" s="1"/>
  <c r="G6" i="204"/>
  <c r="H6" i="204" s="1"/>
  <c r="I6" i="204" s="1"/>
  <c r="D6" i="204"/>
  <c r="E6" i="204" s="1"/>
  <c r="A79" i="224" l="1"/>
  <c r="K78" i="224"/>
  <c r="J78" i="224"/>
  <c r="I78" i="224"/>
  <c r="H78" i="224"/>
  <c r="G78" i="224"/>
  <c r="F78" i="224"/>
  <c r="E78" i="224"/>
  <c r="D78" i="224"/>
  <c r="C78" i="224"/>
  <c r="K59" i="224"/>
  <c r="J59" i="224"/>
  <c r="I59" i="224"/>
  <c r="H59" i="224"/>
  <c r="G59" i="224"/>
  <c r="F59" i="224"/>
  <c r="E59" i="224"/>
  <c r="D59" i="224"/>
  <c r="C59" i="224"/>
  <c r="B46" i="224"/>
  <c r="A46" i="224"/>
  <c r="K45" i="224"/>
  <c r="J45" i="224"/>
  <c r="I45" i="224"/>
  <c r="H45" i="224"/>
  <c r="G45" i="224"/>
  <c r="F45" i="224"/>
  <c r="E45" i="224"/>
  <c r="D45" i="224"/>
  <c r="C45" i="224"/>
  <c r="A45" i="224"/>
  <c r="K39" i="224"/>
  <c r="K46" i="224" s="1"/>
  <c r="J39" i="224"/>
  <c r="J46" i="224" s="1"/>
  <c r="I39" i="224"/>
  <c r="H39" i="224"/>
  <c r="H46" i="224" s="1"/>
  <c r="G39" i="224"/>
  <c r="G46" i="224" s="1"/>
  <c r="F39" i="224"/>
  <c r="F46" i="224" s="1"/>
  <c r="E39" i="224"/>
  <c r="D39" i="224"/>
  <c r="D46" i="224" s="1"/>
  <c r="C39" i="224"/>
  <c r="C46" i="224" s="1"/>
  <c r="A39" i="224"/>
  <c r="B36" i="224"/>
  <c r="A36" i="224"/>
  <c r="K35" i="224"/>
  <c r="J35" i="224"/>
  <c r="I35" i="224"/>
  <c r="H35" i="224"/>
  <c r="G35" i="224"/>
  <c r="F35" i="224"/>
  <c r="E35" i="224"/>
  <c r="D35" i="224"/>
  <c r="C35" i="224"/>
  <c r="A35" i="224"/>
  <c r="K31" i="224"/>
  <c r="J31" i="224"/>
  <c r="J36" i="224" s="1"/>
  <c r="I31" i="224"/>
  <c r="I36" i="224" s="1"/>
  <c r="H31" i="224"/>
  <c r="G31" i="224"/>
  <c r="F31" i="224"/>
  <c r="F36" i="224" s="1"/>
  <c r="E31" i="224"/>
  <c r="E36" i="224" s="1"/>
  <c r="D31" i="224"/>
  <c r="C31" i="224"/>
  <c r="A31" i="224"/>
  <c r="B27" i="224"/>
  <c r="A27" i="224"/>
  <c r="K26" i="224"/>
  <c r="J26" i="224"/>
  <c r="I26" i="224"/>
  <c r="H26" i="224"/>
  <c r="G26" i="224"/>
  <c r="F26" i="224"/>
  <c r="E26" i="224"/>
  <c r="D26" i="224"/>
  <c r="C26" i="224"/>
  <c r="A26" i="224"/>
  <c r="K22" i="224"/>
  <c r="K27" i="224" s="1"/>
  <c r="J22" i="224"/>
  <c r="I22" i="224"/>
  <c r="H22" i="224"/>
  <c r="H27" i="224" s="1"/>
  <c r="G22" i="224"/>
  <c r="G27" i="224" s="1"/>
  <c r="F22" i="224"/>
  <c r="E22" i="224"/>
  <c r="D22" i="224"/>
  <c r="D27" i="224" s="1"/>
  <c r="C22" i="224"/>
  <c r="C27" i="224" s="1"/>
  <c r="A22" i="224"/>
  <c r="K14" i="224"/>
  <c r="J14" i="224"/>
  <c r="I14" i="224"/>
  <c r="H14" i="224"/>
  <c r="G14" i="224"/>
  <c r="F14" i="224"/>
  <c r="C14" i="224"/>
  <c r="B12" i="224"/>
  <c r="K10" i="224"/>
  <c r="K15" i="224" s="1"/>
  <c r="J10" i="224"/>
  <c r="J15" i="224" s="1"/>
  <c r="I10" i="224"/>
  <c r="I15" i="224" s="1"/>
  <c r="H10" i="224"/>
  <c r="H15" i="224" s="1"/>
  <c r="G10" i="224"/>
  <c r="G15" i="224" s="1"/>
  <c r="F10" i="224"/>
  <c r="F15" i="224" s="1"/>
  <c r="E10" i="224"/>
  <c r="E15" i="224" s="1"/>
  <c r="D10" i="224"/>
  <c r="D15" i="224" s="1"/>
  <c r="C10" i="224"/>
  <c r="C15" i="224" l="1"/>
  <c r="E27" i="224"/>
  <c r="I27" i="224"/>
  <c r="C36" i="224"/>
  <c r="G36" i="224"/>
  <c r="K36" i="224"/>
  <c r="E46" i="224"/>
  <c r="I46" i="224"/>
  <c r="F27" i="224"/>
  <c r="J27" i="224"/>
  <c r="D36" i="224"/>
  <c r="H36" i="224"/>
  <c r="H95" i="140"/>
  <c r="G95" i="140"/>
  <c r="F95" i="140"/>
  <c r="E95" i="140"/>
  <c r="D95" i="140"/>
  <c r="C95" i="140"/>
  <c r="H91" i="140"/>
  <c r="G91" i="140"/>
  <c r="F91" i="140"/>
  <c r="E91" i="140"/>
  <c r="D91" i="140"/>
  <c r="C91" i="140"/>
  <c r="A104" i="140"/>
  <c r="C104" i="140"/>
  <c r="D104" i="140"/>
  <c r="E104" i="140"/>
  <c r="F104" i="140"/>
  <c r="G104" i="140"/>
  <c r="H104" i="140"/>
  <c r="H64" i="140"/>
  <c r="G64" i="140"/>
  <c r="F64" i="140"/>
  <c r="E64" i="140"/>
  <c r="D64" i="140"/>
  <c r="C64" i="140"/>
  <c r="H60" i="140"/>
  <c r="G60" i="140"/>
  <c r="F60" i="140"/>
  <c r="E60" i="140"/>
  <c r="D60" i="140"/>
  <c r="C60" i="140"/>
  <c r="H31" i="140"/>
  <c r="G31" i="140"/>
  <c r="F31" i="140"/>
  <c r="E31" i="140"/>
  <c r="D31" i="140"/>
  <c r="C31" i="140"/>
  <c r="H27" i="140"/>
  <c r="G27" i="140"/>
  <c r="F27" i="140"/>
  <c r="E27" i="140"/>
  <c r="D27" i="140"/>
  <c r="C27" i="140"/>
  <c r="B7" i="220"/>
  <c r="C7" i="220"/>
  <c r="E7" i="220"/>
  <c r="F7" i="220"/>
  <c r="G7" i="220"/>
  <c r="H7" i="220"/>
  <c r="B10" i="220"/>
  <c r="C10" i="220"/>
  <c r="E10" i="220"/>
  <c r="F10" i="220"/>
  <c r="G10" i="220"/>
  <c r="H10" i="220"/>
  <c r="B14" i="220"/>
  <c r="C14" i="220"/>
  <c r="E14" i="220"/>
  <c r="F14" i="220"/>
  <c r="G14" i="220"/>
  <c r="H14" i="220"/>
  <c r="B18" i="220"/>
  <c r="C18" i="220"/>
  <c r="E18" i="220"/>
  <c r="F18" i="220"/>
  <c r="G18" i="220"/>
  <c r="H18" i="220"/>
  <c r="B21" i="220"/>
  <c r="C21" i="220"/>
  <c r="E21" i="220"/>
  <c r="F21" i="220"/>
  <c r="G21" i="220"/>
  <c r="H21" i="220"/>
  <c r="B27" i="220"/>
  <c r="C27" i="220"/>
  <c r="E27" i="220"/>
  <c r="F27" i="220"/>
  <c r="G27" i="220"/>
  <c r="H27" i="220"/>
  <c r="B58" i="220"/>
  <c r="C58" i="220"/>
  <c r="E58" i="220"/>
  <c r="F58" i="220"/>
  <c r="G58" i="220"/>
  <c r="H58" i="220"/>
  <c r="B72" i="220"/>
  <c r="C72" i="220"/>
  <c r="E72" i="220"/>
  <c r="F72" i="220"/>
  <c r="G72" i="220"/>
  <c r="H72" i="220"/>
  <c r="B76" i="220"/>
  <c r="C76" i="220"/>
  <c r="E76" i="220"/>
  <c r="F76" i="220"/>
  <c r="G76" i="220"/>
  <c r="H76" i="220"/>
  <c r="B80" i="220"/>
  <c r="C80" i="220"/>
  <c r="E80" i="220"/>
  <c r="F80" i="220"/>
  <c r="G80" i="220"/>
  <c r="H80" i="220"/>
  <c r="B86" i="220"/>
  <c r="C86" i="220"/>
  <c r="E86" i="220"/>
  <c r="F86" i="220"/>
  <c r="G86" i="220"/>
  <c r="H86" i="220"/>
  <c r="H6" i="220" l="1"/>
  <c r="H84" i="220" s="1"/>
  <c r="F6" i="220"/>
  <c r="F84" i="220" s="1"/>
  <c r="C6" i="220"/>
  <c r="C84" i="220" s="1"/>
  <c r="G6" i="220"/>
  <c r="G84" i="220" s="1"/>
  <c r="E6" i="220"/>
  <c r="E84" i="220" s="1"/>
  <c r="B6" i="220"/>
  <c r="B84" i="220" s="1"/>
  <c r="D44" i="203"/>
  <c r="E44" i="203"/>
  <c r="F44" i="203"/>
  <c r="G44" i="203"/>
  <c r="H44" i="203"/>
  <c r="C44" i="203"/>
  <c r="E28" i="203"/>
  <c r="F28" i="203"/>
  <c r="G28" i="203"/>
  <c r="H28" i="203"/>
  <c r="D28" i="203"/>
  <c r="E15" i="203"/>
  <c r="F15" i="203"/>
  <c r="G15" i="203"/>
  <c r="H15" i="203"/>
  <c r="D15" i="203"/>
  <c r="C10" i="154" l="1"/>
  <c r="D5" i="153"/>
  <c r="D6" i="153"/>
  <c r="D7" i="153"/>
  <c r="D4" i="153"/>
  <c r="B36" i="155"/>
  <c r="D36" i="164"/>
  <c r="C34" i="152"/>
  <c r="C36" i="164"/>
  <c r="C74" i="165"/>
  <c r="I23" i="160"/>
  <c r="H23" i="160"/>
  <c r="G23" i="160"/>
  <c r="F23" i="160"/>
  <c r="E23" i="160"/>
  <c r="K23" i="160" s="1"/>
  <c r="D23" i="160"/>
  <c r="J23" i="160" s="1"/>
  <c r="C23" i="160"/>
  <c r="I22" i="160"/>
  <c r="I24" i="160" s="1"/>
  <c r="H22" i="160"/>
  <c r="G22" i="160"/>
  <c r="G24" i="160" s="1"/>
  <c r="F22" i="160"/>
  <c r="F24" i="160" s="1"/>
  <c r="E22" i="160"/>
  <c r="E24" i="160" s="1"/>
  <c r="D22" i="160"/>
  <c r="J22" i="160" s="1"/>
  <c r="C22" i="160"/>
  <c r="C24" i="160" s="1"/>
  <c r="K21" i="160"/>
  <c r="J21" i="160"/>
  <c r="K20" i="160"/>
  <c r="J20" i="160"/>
  <c r="K19" i="160"/>
  <c r="J19" i="160"/>
  <c r="K18" i="160"/>
  <c r="J18" i="160"/>
  <c r="K17" i="160"/>
  <c r="J17" i="160"/>
  <c r="K16" i="160"/>
  <c r="J16" i="160"/>
  <c r="K15" i="160"/>
  <c r="J15" i="160"/>
  <c r="K14" i="160"/>
  <c r="J14" i="160"/>
  <c r="K13" i="160"/>
  <c r="J13" i="160"/>
  <c r="K12" i="160"/>
  <c r="J12" i="160"/>
  <c r="K11" i="160"/>
  <c r="J11" i="160"/>
  <c r="K10" i="160"/>
  <c r="J10" i="160"/>
  <c r="K9" i="160"/>
  <c r="J9" i="160"/>
  <c r="K8" i="160"/>
  <c r="J8" i="160"/>
  <c r="K7" i="160"/>
  <c r="J7" i="160"/>
  <c r="K6" i="160"/>
  <c r="J6" i="160"/>
  <c r="C37" i="157"/>
  <c r="G10" i="154"/>
  <c r="E10" i="154"/>
  <c r="D10" i="154"/>
  <c r="B10" i="154"/>
  <c r="F8" i="153"/>
  <c r="C8" i="153"/>
  <c r="B8" i="153"/>
  <c r="E8" i="153" s="1"/>
  <c r="E7" i="153"/>
  <c r="E6" i="153"/>
  <c r="E5" i="153"/>
  <c r="E4" i="153"/>
  <c r="D6" i="152"/>
  <c r="D5" i="152"/>
  <c r="D4" i="152"/>
  <c r="D34" i="152" s="1"/>
  <c r="A151" i="140"/>
  <c r="K150" i="140"/>
  <c r="J150" i="140"/>
  <c r="I150" i="140"/>
  <c r="H150" i="140"/>
  <c r="G150" i="140"/>
  <c r="F150" i="140"/>
  <c r="E150" i="140"/>
  <c r="D150" i="140"/>
  <c r="C150" i="140"/>
  <c r="K131" i="140"/>
  <c r="J131" i="140"/>
  <c r="I131" i="140"/>
  <c r="H131" i="140"/>
  <c r="G131" i="140"/>
  <c r="F131" i="140"/>
  <c r="E131" i="140"/>
  <c r="D131" i="140"/>
  <c r="C131" i="140"/>
  <c r="B114" i="140"/>
  <c r="A114" i="140"/>
  <c r="K112" i="140"/>
  <c r="J112" i="140"/>
  <c r="I112" i="140"/>
  <c r="H112" i="140"/>
  <c r="G112" i="140"/>
  <c r="F112" i="140"/>
  <c r="E112" i="140"/>
  <c r="D112" i="140"/>
  <c r="C112" i="140"/>
  <c r="A112" i="140"/>
  <c r="K104" i="140"/>
  <c r="J104" i="140"/>
  <c r="J114" i="140" s="1"/>
  <c r="I114" i="140" s="1"/>
  <c r="I104" i="140"/>
  <c r="F114" i="140"/>
  <c r="F105" i="140" s="1"/>
  <c r="B83" i="140"/>
  <c r="A83" i="140"/>
  <c r="K81" i="140"/>
  <c r="J81" i="140"/>
  <c r="I81" i="140"/>
  <c r="H81" i="140"/>
  <c r="G81" i="140"/>
  <c r="F81" i="140"/>
  <c r="E81" i="140"/>
  <c r="D81" i="140"/>
  <c r="C81" i="140"/>
  <c r="A81" i="140"/>
  <c r="K75" i="140"/>
  <c r="K83" i="140" s="1"/>
  <c r="J75" i="140"/>
  <c r="I75" i="140"/>
  <c r="H75" i="140"/>
  <c r="G75" i="140"/>
  <c r="F75" i="140"/>
  <c r="E75" i="140"/>
  <c r="D75" i="140"/>
  <c r="C75" i="140"/>
  <c r="A75" i="140"/>
  <c r="B52" i="140"/>
  <c r="A52" i="140"/>
  <c r="K50" i="140"/>
  <c r="J50" i="140"/>
  <c r="I50" i="140"/>
  <c r="H50" i="140"/>
  <c r="G50" i="140"/>
  <c r="F50" i="140"/>
  <c r="E50" i="140"/>
  <c r="D50" i="140"/>
  <c r="C50" i="140"/>
  <c r="A50" i="140"/>
  <c r="K44" i="140"/>
  <c r="J44" i="140"/>
  <c r="I44" i="140"/>
  <c r="H44" i="140"/>
  <c r="G44" i="140"/>
  <c r="F44" i="140"/>
  <c r="E44" i="140"/>
  <c r="D44" i="140"/>
  <c r="C44" i="140"/>
  <c r="A44" i="140"/>
  <c r="K16" i="140"/>
  <c r="J16" i="140"/>
  <c r="I16" i="140"/>
  <c r="H16" i="140"/>
  <c r="G16" i="140"/>
  <c r="F16" i="140"/>
  <c r="C16" i="140"/>
  <c r="B14" i="140"/>
  <c r="K10" i="140"/>
  <c r="J10" i="140"/>
  <c r="I10" i="140"/>
  <c r="H10" i="140"/>
  <c r="G10" i="140"/>
  <c r="F10" i="140"/>
  <c r="E10" i="140"/>
  <c r="D10" i="140"/>
  <c r="C10" i="140"/>
  <c r="A50" i="139"/>
  <c r="L33" i="139"/>
  <c r="K33" i="139"/>
  <c r="J33" i="139"/>
  <c r="E33" i="139"/>
  <c r="D33" i="139"/>
  <c r="C33" i="139"/>
  <c r="I32" i="139"/>
  <c r="I33" i="139" s="1"/>
  <c r="H32" i="139"/>
  <c r="H33" i="139" s="1"/>
  <c r="G32" i="139"/>
  <c r="G33" i="139" s="1"/>
  <c r="F32" i="139"/>
  <c r="F33" i="139" s="1"/>
  <c r="L29" i="139"/>
  <c r="K29" i="139"/>
  <c r="J29" i="139"/>
  <c r="I29" i="139"/>
  <c r="H29" i="139"/>
  <c r="G29" i="139"/>
  <c r="F29" i="139"/>
  <c r="E29" i="139"/>
  <c r="D29" i="139"/>
  <c r="C29" i="139"/>
  <c r="G8" i="139"/>
  <c r="D8" i="139"/>
  <c r="G7" i="139"/>
  <c r="D7" i="139"/>
  <c r="G6" i="139"/>
  <c r="E6" i="139" s="1"/>
  <c r="D6" i="139"/>
  <c r="G5" i="139"/>
  <c r="D5" i="139"/>
  <c r="A49" i="137"/>
  <c r="F39" i="137"/>
  <c r="I38" i="137"/>
  <c r="H38" i="137"/>
  <c r="G38" i="137"/>
  <c r="K39" i="137"/>
  <c r="I37" i="137"/>
  <c r="H37" i="137"/>
  <c r="G37" i="137"/>
  <c r="F34" i="137"/>
  <c r="I33" i="137"/>
  <c r="H33" i="137"/>
  <c r="G33" i="137"/>
  <c r="I32" i="137"/>
  <c r="H32" i="137"/>
  <c r="G32" i="137"/>
  <c r="I31" i="137"/>
  <c r="H31" i="137"/>
  <c r="G31" i="137"/>
  <c r="K34" i="137"/>
  <c r="J34" i="137"/>
  <c r="I30" i="137"/>
  <c r="H30" i="137"/>
  <c r="G30" i="137"/>
  <c r="E34" i="137"/>
  <c r="C34" i="137"/>
  <c r="I29" i="137"/>
  <c r="H29" i="137"/>
  <c r="G29" i="137"/>
  <c r="F24" i="137"/>
  <c r="I23" i="137"/>
  <c r="H23" i="137"/>
  <c r="G23" i="137"/>
  <c r="I22" i="137"/>
  <c r="H22" i="137"/>
  <c r="G22" i="137"/>
  <c r="I21" i="137"/>
  <c r="H21" i="137"/>
  <c r="G21" i="137"/>
  <c r="I20" i="137"/>
  <c r="H20" i="137"/>
  <c r="G20" i="137"/>
  <c r="I19" i="137"/>
  <c r="H19" i="137"/>
  <c r="G19" i="137"/>
  <c r="I18" i="137"/>
  <c r="H18" i="137"/>
  <c r="G18" i="137"/>
  <c r="I17" i="137"/>
  <c r="H17" i="137"/>
  <c r="G17" i="137"/>
  <c r="I16" i="137"/>
  <c r="H16" i="137"/>
  <c r="G16" i="137"/>
  <c r="I15" i="137"/>
  <c r="H15" i="137"/>
  <c r="G15" i="137"/>
  <c r="F12" i="137"/>
  <c r="I11" i="137"/>
  <c r="H11" i="137"/>
  <c r="G11" i="137"/>
  <c r="I10" i="137"/>
  <c r="H10" i="137"/>
  <c r="G10" i="137"/>
  <c r="I9" i="137"/>
  <c r="H9" i="137"/>
  <c r="G9" i="137"/>
  <c r="I8" i="137"/>
  <c r="H8" i="137"/>
  <c r="G8" i="137"/>
  <c r="L12" i="137"/>
  <c r="K12" i="137"/>
  <c r="J12" i="137"/>
  <c r="I7" i="137"/>
  <c r="H7" i="137"/>
  <c r="G7" i="137"/>
  <c r="E12" i="137"/>
  <c r="D12" i="137"/>
  <c r="C12" i="137"/>
  <c r="I6" i="137"/>
  <c r="H6" i="137"/>
  <c r="G6" i="137"/>
  <c r="A49" i="136"/>
  <c r="A48" i="136"/>
  <c r="F36" i="136"/>
  <c r="I35" i="136"/>
  <c r="H35" i="136"/>
  <c r="G35" i="136"/>
  <c r="I34" i="136"/>
  <c r="H34" i="136"/>
  <c r="G34" i="136"/>
  <c r="I33" i="136"/>
  <c r="H33" i="136"/>
  <c r="G33" i="136"/>
  <c r="I32" i="136"/>
  <c r="H32" i="136"/>
  <c r="G32" i="136"/>
  <c r="I31" i="136"/>
  <c r="H31" i="136"/>
  <c r="G31" i="136"/>
  <c r="I30" i="136"/>
  <c r="H30" i="136"/>
  <c r="G30" i="136"/>
  <c r="I29" i="136"/>
  <c r="H29" i="136"/>
  <c r="G29" i="136"/>
  <c r="I28" i="136"/>
  <c r="H28" i="136"/>
  <c r="G28" i="136"/>
  <c r="I27" i="136"/>
  <c r="H27" i="136"/>
  <c r="G27" i="136"/>
  <c r="I26" i="136"/>
  <c r="H26" i="136"/>
  <c r="G26" i="136"/>
  <c r="L36" i="136"/>
  <c r="K36" i="136"/>
  <c r="J36" i="136"/>
  <c r="I25" i="136"/>
  <c r="H25" i="136"/>
  <c r="G25" i="136"/>
  <c r="D36" i="136"/>
  <c r="C36" i="136"/>
  <c r="F22" i="136"/>
  <c r="F60" i="136" s="1"/>
  <c r="I21" i="136"/>
  <c r="H21" i="136"/>
  <c r="G21" i="136"/>
  <c r="I20" i="136"/>
  <c r="H20" i="136"/>
  <c r="G20" i="136"/>
  <c r="I19" i="136"/>
  <c r="H19" i="136"/>
  <c r="G19" i="136"/>
  <c r="I18" i="136"/>
  <c r="H18" i="136"/>
  <c r="G18" i="136"/>
  <c r="I17" i="136"/>
  <c r="H17" i="136"/>
  <c r="G17" i="136"/>
  <c r="I16" i="136"/>
  <c r="H16" i="136"/>
  <c r="G16" i="136"/>
  <c r="I15" i="136"/>
  <c r="H15" i="136"/>
  <c r="G15" i="136"/>
  <c r="I14" i="136"/>
  <c r="H14" i="136"/>
  <c r="G14" i="136"/>
  <c r="I13" i="136"/>
  <c r="H13" i="136"/>
  <c r="G13" i="136"/>
  <c r="I12" i="136"/>
  <c r="H12" i="136"/>
  <c r="G12" i="136"/>
  <c r="I11" i="136"/>
  <c r="H11" i="136"/>
  <c r="G11" i="136"/>
  <c r="I10" i="136"/>
  <c r="H10" i="136"/>
  <c r="G10" i="136"/>
  <c r="I9" i="136"/>
  <c r="H9" i="136"/>
  <c r="G9" i="136"/>
  <c r="I8" i="136"/>
  <c r="H8" i="136"/>
  <c r="G8" i="136"/>
  <c r="I7" i="136"/>
  <c r="H7" i="136"/>
  <c r="G7" i="136"/>
  <c r="I6" i="136"/>
  <c r="H6" i="136"/>
  <c r="G6" i="136"/>
  <c r="L22" i="136"/>
  <c r="K22" i="136"/>
  <c r="J22" i="136"/>
  <c r="I5" i="136"/>
  <c r="H5" i="136"/>
  <c r="G5" i="136"/>
  <c r="E22" i="136"/>
  <c r="D22" i="136"/>
  <c r="C22" i="136"/>
  <c r="A50" i="135"/>
  <c r="E5" i="139" l="1"/>
  <c r="E7" i="139"/>
  <c r="D8" i="153"/>
  <c r="D37" i="153" s="1"/>
  <c r="H24" i="160"/>
  <c r="J52" i="140"/>
  <c r="I83" i="140"/>
  <c r="E8" i="139"/>
  <c r="F5" i="154"/>
  <c r="F38" i="136"/>
  <c r="C38" i="160"/>
  <c r="C37" i="153"/>
  <c r="D24" i="160"/>
  <c r="J24" i="160" s="1"/>
  <c r="F113" i="140"/>
  <c r="J83" i="140"/>
  <c r="E114" i="140"/>
  <c r="E105" i="140" s="1"/>
  <c r="D114" i="140"/>
  <c r="D113" i="140" s="1"/>
  <c r="H114" i="140"/>
  <c r="I52" i="140"/>
  <c r="K52" i="140"/>
  <c r="H83" i="140"/>
  <c r="G83" i="140" s="1"/>
  <c r="F83" i="140" s="1"/>
  <c r="E83" i="140" s="1"/>
  <c r="D83" i="140" s="1"/>
  <c r="C83" i="140" s="1"/>
  <c r="C82" i="140" s="1"/>
  <c r="K114" i="140"/>
  <c r="K18" i="140"/>
  <c r="J18" i="140" s="1"/>
  <c r="I18" i="140" s="1"/>
  <c r="H18" i="140" s="1"/>
  <c r="G18" i="140" s="1"/>
  <c r="F18" i="140" s="1"/>
  <c r="E18" i="140" s="1"/>
  <c r="H52" i="140"/>
  <c r="G52" i="140" s="1"/>
  <c r="F52" i="140" s="1"/>
  <c r="E52" i="140" s="1"/>
  <c r="D52" i="140" s="1"/>
  <c r="C52" i="140" s="1"/>
  <c r="C51" i="140" s="1"/>
  <c r="H34" i="137"/>
  <c r="K40" i="137"/>
  <c r="I34" i="137"/>
  <c r="J39" i="137"/>
  <c r="J40" i="137" s="1"/>
  <c r="E60" i="136"/>
  <c r="J38" i="136"/>
  <c r="J60" i="136"/>
  <c r="L38" i="136"/>
  <c r="L60" i="136"/>
  <c r="C38" i="136"/>
  <c r="C60" i="136"/>
  <c r="D60" i="136"/>
  <c r="D38" i="136"/>
  <c r="K60" i="136"/>
  <c r="K38" i="136"/>
  <c r="D34" i="137"/>
  <c r="F42" i="136"/>
  <c r="L34" i="137"/>
  <c r="E39" i="137"/>
  <c r="D39" i="137" s="1"/>
  <c r="C39" i="137" s="1"/>
  <c r="C40" i="137" s="1"/>
  <c r="L39" i="137" s="1"/>
  <c r="E36" i="136"/>
  <c r="E38" i="136" s="1"/>
  <c r="E24" i="137"/>
  <c r="D24" i="137" s="1"/>
  <c r="C24" i="137" s="1"/>
  <c r="L48" i="137"/>
  <c r="K48" i="137" s="1"/>
  <c r="J48" i="137" s="1"/>
  <c r="I48" i="137" s="1"/>
  <c r="H48" i="137" s="1"/>
  <c r="G48" i="137" s="1"/>
  <c r="F48" i="137" s="1"/>
  <c r="E48" i="137" s="1"/>
  <c r="D48" i="137" s="1"/>
  <c r="C48" i="137" s="1"/>
  <c r="H12" i="137"/>
  <c r="K24" i="160"/>
  <c r="F4" i="154"/>
  <c r="F8" i="154"/>
  <c r="F6" i="154"/>
  <c r="F10" i="154"/>
  <c r="F9" i="154"/>
  <c r="F7" i="154"/>
  <c r="K22" i="160"/>
  <c r="G24" i="137"/>
  <c r="I24" i="137"/>
  <c r="H39" i="137"/>
  <c r="G22" i="136"/>
  <c r="I22" i="136"/>
  <c r="I60" i="136" s="1"/>
  <c r="G12" i="137"/>
  <c r="H24" i="137"/>
  <c r="G39" i="137"/>
  <c r="I39" i="137"/>
  <c r="I12" i="137"/>
  <c r="H22" i="136"/>
  <c r="H36" i="136"/>
  <c r="G36" i="136"/>
  <c r="I36" i="136"/>
  <c r="F25" i="137"/>
  <c r="G34" i="137"/>
  <c r="G40" i="137" s="1"/>
  <c r="F40" i="137" s="1"/>
  <c r="A49" i="135"/>
  <c r="A48" i="135"/>
  <c r="H47" i="135"/>
  <c r="G47" i="135"/>
  <c r="A47" i="135"/>
  <c r="H46" i="135"/>
  <c r="G46" i="135"/>
  <c r="A46" i="135"/>
  <c r="H45" i="135"/>
  <c r="G45" i="135"/>
  <c r="A45" i="135"/>
  <c r="H44" i="135"/>
  <c r="G44" i="135"/>
  <c r="A44" i="135"/>
  <c r="K42" i="135"/>
  <c r="I42" i="135"/>
  <c r="H43" i="135"/>
  <c r="G43" i="135"/>
  <c r="A43" i="135"/>
  <c r="J42" i="135"/>
  <c r="F42" i="135"/>
  <c r="E42" i="135" s="1"/>
  <c r="D42" i="135" s="1"/>
  <c r="C42" i="135"/>
  <c r="A42" i="135"/>
  <c r="H41" i="135"/>
  <c r="G41" i="135"/>
  <c r="A41" i="135"/>
  <c r="H40" i="135"/>
  <c r="G40" i="135"/>
  <c r="A40" i="135"/>
  <c r="J38" i="135"/>
  <c r="H39" i="135"/>
  <c r="G39" i="135"/>
  <c r="C38" i="135"/>
  <c r="A39" i="135"/>
  <c r="K38" i="135"/>
  <c r="I38" i="135"/>
  <c r="F38" i="135"/>
  <c r="D38" i="135"/>
  <c r="A38" i="135"/>
  <c r="H37" i="135"/>
  <c r="G37" i="135"/>
  <c r="A37" i="135"/>
  <c r="H36" i="135"/>
  <c r="G36" i="135"/>
  <c r="A36" i="135"/>
  <c r="H35" i="135"/>
  <c r="G35" i="135"/>
  <c r="A35" i="135"/>
  <c r="H34" i="135"/>
  <c r="G34" i="135"/>
  <c r="A34" i="135"/>
  <c r="K32" i="135"/>
  <c r="H33" i="135"/>
  <c r="G33" i="135"/>
  <c r="A33" i="135"/>
  <c r="J32" i="135"/>
  <c r="I32" i="135"/>
  <c r="F32" i="135"/>
  <c r="E32" i="135" s="1"/>
  <c r="D32" i="135" s="1"/>
  <c r="C32" i="135" s="1"/>
  <c r="A32" i="135"/>
  <c r="H31" i="135"/>
  <c r="G31" i="135"/>
  <c r="A31" i="135"/>
  <c r="H30" i="135"/>
  <c r="G30" i="135"/>
  <c r="A30" i="135"/>
  <c r="K28" i="135"/>
  <c r="I28" i="135"/>
  <c r="H29" i="135"/>
  <c r="G29" i="135"/>
  <c r="A29" i="135"/>
  <c r="J28" i="135"/>
  <c r="F28" i="135"/>
  <c r="E28" i="135" s="1"/>
  <c r="D28" i="135" s="1"/>
  <c r="C28" i="135"/>
  <c r="A28" i="135"/>
  <c r="D48" i="135" l="1"/>
  <c r="D38" i="160"/>
  <c r="F42" i="137"/>
  <c r="F48" i="135"/>
  <c r="L40" i="137"/>
  <c r="I25" i="137"/>
  <c r="I40" i="137"/>
  <c r="C114" i="140"/>
  <c r="D105" i="140"/>
  <c r="G114" i="140"/>
  <c r="H105" i="140"/>
  <c r="H113" i="140"/>
  <c r="E113" i="140"/>
  <c r="H17" i="140"/>
  <c r="G11" i="140"/>
  <c r="F82" i="140"/>
  <c r="H76" i="140"/>
  <c r="D76" i="140"/>
  <c r="F51" i="140"/>
  <c r="H45" i="140"/>
  <c r="D45" i="140"/>
  <c r="E82" i="140"/>
  <c r="G76" i="140"/>
  <c r="C76" i="140"/>
  <c r="E51" i="140"/>
  <c r="G45" i="140"/>
  <c r="C45" i="140"/>
  <c r="H11" i="140"/>
  <c r="H82" i="140"/>
  <c r="D82" i="140"/>
  <c r="F76" i="140"/>
  <c r="H51" i="140"/>
  <c r="D51" i="140"/>
  <c r="F45" i="140"/>
  <c r="G82" i="140"/>
  <c r="E76" i="140"/>
  <c r="G51" i="140"/>
  <c r="E45" i="140"/>
  <c r="H40" i="137"/>
  <c r="D18" i="140"/>
  <c r="E17" i="140"/>
  <c r="F17" i="140"/>
  <c r="F11" i="140"/>
  <c r="G17" i="140"/>
  <c r="E11" i="140"/>
  <c r="D40" i="137"/>
  <c r="I48" i="135"/>
  <c r="C48" i="135"/>
  <c r="J48" i="135"/>
  <c r="E38" i="135"/>
  <c r="E48" i="135" s="1"/>
  <c r="E25" i="137"/>
  <c r="D25" i="137"/>
  <c r="D42" i="137" s="1"/>
  <c r="K48" i="135"/>
  <c r="C25" i="137"/>
  <c r="L24" i="137" s="1"/>
  <c r="E42" i="136"/>
  <c r="D42" i="136" s="1"/>
  <c r="C42" i="136" s="1"/>
  <c r="E40" i="137"/>
  <c r="H25" i="137"/>
  <c r="H60" i="136"/>
  <c r="I38" i="136"/>
  <c r="I42" i="136" s="1"/>
  <c r="G25" i="137"/>
  <c r="G42" i="137" s="1"/>
  <c r="G55" i="137" s="1"/>
  <c r="G60" i="136"/>
  <c r="G38" i="136"/>
  <c r="G42" i="136" s="1"/>
  <c r="H38" i="136"/>
  <c r="H42" i="136" s="1"/>
  <c r="G28" i="135"/>
  <c r="H28" i="135"/>
  <c r="H32" i="135"/>
  <c r="G32" i="135" s="1"/>
  <c r="H38" i="135"/>
  <c r="G38" i="135" s="1"/>
  <c r="H42" i="135"/>
  <c r="G42" i="135" s="1"/>
  <c r="F55" i="137" l="1"/>
  <c r="E42" i="137"/>
  <c r="C42" i="137"/>
  <c r="I42" i="137"/>
  <c r="I55" i="137" s="1"/>
  <c r="G105" i="140"/>
  <c r="G113" i="140"/>
  <c r="C105" i="140"/>
  <c r="C113" i="140"/>
  <c r="H42" i="137"/>
  <c r="H55" i="137" s="1"/>
  <c r="C18" i="140"/>
  <c r="D17" i="140"/>
  <c r="D11" i="140"/>
  <c r="K24" i="137"/>
  <c r="L25" i="137"/>
  <c r="L42" i="137" s="1"/>
  <c r="E55" i="137"/>
  <c r="D55" i="137" s="1"/>
  <c r="C55" i="137" s="1"/>
  <c r="G48" i="135"/>
  <c r="H48" i="135"/>
  <c r="A25" i="135"/>
  <c r="H24" i="135"/>
  <c r="G24" i="135"/>
  <c r="H23" i="135"/>
  <c r="G23" i="135"/>
  <c r="H22" i="135"/>
  <c r="G22" i="135"/>
  <c r="H21" i="135"/>
  <c r="G21" i="135"/>
  <c r="H20" i="135"/>
  <c r="G20" i="135"/>
  <c r="K19" i="135"/>
  <c r="J19" i="135"/>
  <c r="I19" i="135"/>
  <c r="C11" i="140" l="1"/>
  <c r="C17" i="140"/>
  <c r="J24" i="137"/>
  <c r="K25" i="137"/>
  <c r="L55" i="137"/>
  <c r="H19" i="135"/>
  <c r="G19" i="135"/>
  <c r="F19" i="135"/>
  <c r="E19" i="135"/>
  <c r="D19" i="135"/>
  <c r="J25" i="137" l="1"/>
  <c r="K42" i="137"/>
  <c r="C19" i="135"/>
  <c r="H18" i="135"/>
  <c r="G18" i="135"/>
  <c r="H17" i="135"/>
  <c r="G17" i="135"/>
  <c r="H16" i="135"/>
  <c r="G16" i="135"/>
  <c r="K15" i="135"/>
  <c r="J15" i="135"/>
  <c r="J42" i="137" l="1"/>
  <c r="K55" i="137"/>
  <c r="I15" i="135"/>
  <c r="H15" i="135" s="1"/>
  <c r="G15" i="135" s="1"/>
  <c r="F15" i="135"/>
  <c r="E15" i="135"/>
  <c r="D15" i="135"/>
  <c r="C15" i="135"/>
  <c r="H14" i="135"/>
  <c r="G14" i="135"/>
  <c r="H13" i="135"/>
  <c r="G13" i="135"/>
  <c r="H12" i="135"/>
  <c r="G12" i="135"/>
  <c r="H11" i="135"/>
  <c r="G11" i="135"/>
  <c r="H10" i="135"/>
  <c r="G10" i="135"/>
  <c r="C9" i="135"/>
  <c r="K9" i="135"/>
  <c r="I9" i="135"/>
  <c r="F9" i="135"/>
  <c r="E9" i="135"/>
  <c r="D9" i="135" s="1"/>
  <c r="H8" i="135"/>
  <c r="G8" i="135"/>
  <c r="H7" i="135"/>
  <c r="G7" i="135"/>
  <c r="I5" i="135"/>
  <c r="H6" i="135"/>
  <c r="G6" i="135"/>
  <c r="K5" i="135"/>
  <c r="F5" i="135"/>
  <c r="E5" i="135" s="1"/>
  <c r="A48" i="141"/>
  <c r="J55" i="137" l="1"/>
  <c r="H9" i="135"/>
  <c r="G5" i="135"/>
  <c r="I25" i="135"/>
  <c r="I49" i="135" s="1"/>
  <c r="J9" i="135"/>
  <c r="D5" i="135"/>
  <c r="E25" i="135"/>
  <c r="J5" i="135"/>
  <c r="K25" i="135"/>
  <c r="H5" i="135"/>
  <c r="G9" i="135"/>
  <c r="K42" i="141"/>
  <c r="J42" i="141"/>
  <c r="I42" i="141"/>
  <c r="H42" i="141"/>
  <c r="G42" i="141"/>
  <c r="F42" i="141"/>
  <c r="E42" i="141"/>
  <c r="D42" i="141"/>
  <c r="C42" i="141"/>
  <c r="K39" i="141"/>
  <c r="J39" i="141"/>
  <c r="I39" i="141"/>
  <c r="H39" i="141"/>
  <c r="G39" i="141"/>
  <c r="F39" i="141"/>
  <c r="E39" i="141"/>
  <c r="D39" i="141"/>
  <c r="C39" i="141"/>
  <c r="K37" i="141"/>
  <c r="J37" i="141"/>
  <c r="I37" i="141"/>
  <c r="H37" i="141"/>
  <c r="G37" i="141"/>
  <c r="F37" i="141"/>
  <c r="E37" i="141"/>
  <c r="D37" i="141"/>
  <c r="C37" i="141"/>
  <c r="K30" i="141"/>
  <c r="J30" i="141"/>
  <c r="I30" i="141"/>
  <c r="H30" i="141"/>
  <c r="G30" i="141"/>
  <c r="F30" i="141"/>
  <c r="E30" i="141"/>
  <c r="D30" i="141"/>
  <c r="C30" i="141"/>
  <c r="K24" i="141"/>
  <c r="J24" i="141"/>
  <c r="I24" i="141"/>
  <c r="H24" i="141"/>
  <c r="G24" i="141"/>
  <c r="F24" i="141"/>
  <c r="E24" i="141"/>
  <c r="D24" i="141"/>
  <c r="C24" i="141"/>
  <c r="K21" i="141"/>
  <c r="J21" i="141"/>
  <c r="I21" i="141"/>
  <c r="H21" i="141"/>
  <c r="G21" i="141"/>
  <c r="F21" i="141"/>
  <c r="E21" i="141"/>
  <c r="D21" i="141"/>
  <c r="C21" i="141"/>
  <c r="K15" i="141"/>
  <c r="J15" i="141"/>
  <c r="I15" i="141"/>
  <c r="H15" i="141"/>
  <c r="G15" i="141"/>
  <c r="F15" i="141"/>
  <c r="E15" i="141"/>
  <c r="D15" i="141"/>
  <c r="C15" i="141"/>
  <c r="K7" i="141"/>
  <c r="J7" i="141"/>
  <c r="I7" i="141"/>
  <c r="H7" i="141"/>
  <c r="G7" i="141"/>
  <c r="F7" i="141"/>
  <c r="E7" i="141"/>
  <c r="D7" i="141"/>
  <c r="C7" i="141"/>
  <c r="A87" i="133"/>
  <c r="L86" i="133"/>
  <c r="K86" i="133"/>
  <c r="J86" i="133"/>
  <c r="I86" i="133"/>
  <c r="H86" i="133"/>
  <c r="G86" i="133"/>
  <c r="F86" i="133"/>
  <c r="E86" i="133"/>
  <c r="D86" i="133"/>
  <c r="C86" i="133"/>
  <c r="L71" i="133"/>
  <c r="K71" i="133"/>
  <c r="J71" i="133"/>
  <c r="I71" i="133"/>
  <c r="H71" i="133"/>
  <c r="G71" i="133"/>
  <c r="F71" i="133"/>
  <c r="E71" i="133"/>
  <c r="D71" i="133"/>
  <c r="C71" i="133"/>
  <c r="L66" i="133"/>
  <c r="K66" i="133"/>
  <c r="J66" i="133"/>
  <c r="I66" i="133"/>
  <c r="H66" i="133"/>
  <c r="G66" i="133"/>
  <c r="F66" i="133"/>
  <c r="E66" i="133"/>
  <c r="D66" i="133"/>
  <c r="C66" i="133"/>
  <c r="L61" i="133"/>
  <c r="K61" i="133"/>
  <c r="J61" i="133"/>
  <c r="I61" i="133"/>
  <c r="H61" i="133"/>
  <c r="G61" i="133"/>
  <c r="F61" i="133"/>
  <c r="E61" i="133"/>
  <c r="D61" i="133"/>
  <c r="C61" i="133"/>
  <c r="A61" i="133" s="1"/>
  <c r="L55" i="133"/>
  <c r="K55" i="133"/>
  <c r="J55" i="133"/>
  <c r="I55" i="133"/>
  <c r="H55" i="133"/>
  <c r="G55" i="133"/>
  <c r="F55" i="133"/>
  <c r="E55" i="133"/>
  <c r="D55" i="133"/>
  <c r="C55" i="133"/>
  <c r="A55" i="133"/>
  <c r="L48" i="133"/>
  <c r="K48" i="133"/>
  <c r="K50" i="133" s="1"/>
  <c r="J48" i="133"/>
  <c r="I48" i="133"/>
  <c r="I50" i="133" s="1"/>
  <c r="H48" i="133"/>
  <c r="G48" i="133"/>
  <c r="G50" i="133" s="1"/>
  <c r="F50" i="133" s="1"/>
  <c r="F48" i="133"/>
  <c r="E48" i="133"/>
  <c r="E50" i="133" s="1"/>
  <c r="D48" i="133"/>
  <c r="C48" i="133"/>
  <c r="C50" i="133" s="1"/>
  <c r="L35" i="133"/>
  <c r="K35" i="133"/>
  <c r="J35" i="133"/>
  <c r="I35" i="133"/>
  <c r="H35" i="133"/>
  <c r="G35" i="133"/>
  <c r="F35" i="133"/>
  <c r="F5" i="133" s="1"/>
  <c r="E35" i="133"/>
  <c r="D35" i="133"/>
  <c r="C35" i="133"/>
  <c r="L30" i="133"/>
  <c r="K30" i="133"/>
  <c r="J30" i="133"/>
  <c r="I30" i="133"/>
  <c r="H30" i="133"/>
  <c r="G30" i="133"/>
  <c r="F30" i="133"/>
  <c r="E30" i="133"/>
  <c r="D30" i="133"/>
  <c r="C30" i="133"/>
  <c r="A29" i="133"/>
  <c r="L24" i="133"/>
  <c r="K24" i="133"/>
  <c r="J24" i="133"/>
  <c r="I24" i="133"/>
  <c r="H24" i="133"/>
  <c r="G24" i="133"/>
  <c r="F24" i="133"/>
  <c r="E24" i="133"/>
  <c r="D24" i="133"/>
  <c r="C24" i="133"/>
  <c r="A24" i="133" s="1"/>
  <c r="A23" i="133"/>
  <c r="A22" i="133"/>
  <c r="L19" i="133"/>
  <c r="K19" i="133"/>
  <c r="J19" i="133"/>
  <c r="I19" i="133"/>
  <c r="H19" i="133"/>
  <c r="G19" i="133"/>
  <c r="F19" i="133"/>
  <c r="E19" i="133"/>
  <c r="D19" i="133"/>
  <c r="C19" i="133"/>
  <c r="A18" i="133"/>
  <c r="A17" i="133"/>
  <c r="L14" i="133"/>
  <c r="K14" i="133"/>
  <c r="J14" i="133"/>
  <c r="I14" i="133"/>
  <c r="H14" i="133"/>
  <c r="G14" i="133"/>
  <c r="F14" i="133"/>
  <c r="E14" i="133"/>
  <c r="D14" i="133"/>
  <c r="C14" i="133"/>
  <c r="A13" i="133"/>
  <c r="A12" i="133"/>
  <c r="L9" i="133"/>
  <c r="L5" i="133" s="1"/>
  <c r="K9" i="133"/>
  <c r="J9" i="133"/>
  <c r="I9" i="133"/>
  <c r="H9" i="133"/>
  <c r="G9" i="133"/>
  <c r="F9" i="133"/>
  <c r="E9" i="133"/>
  <c r="D9" i="133"/>
  <c r="C9" i="133"/>
  <c r="K27" i="141" l="1"/>
  <c r="D5" i="133"/>
  <c r="J5" i="133"/>
  <c r="L77" i="133"/>
  <c r="C5" i="133"/>
  <c r="E5" i="133"/>
  <c r="I5" i="133"/>
  <c r="H5" i="133" s="1"/>
  <c r="G5" i="133" s="1"/>
  <c r="K5" i="133"/>
  <c r="D50" i="133"/>
  <c r="H50" i="133"/>
  <c r="J50" i="133"/>
  <c r="J27" i="141"/>
  <c r="I27" i="141" s="1"/>
  <c r="H27" i="141" s="1"/>
  <c r="K77" i="133"/>
  <c r="J77" i="133" s="1"/>
  <c r="I77" i="133" s="1"/>
  <c r="H77" i="133" s="1"/>
  <c r="G77" i="133" s="1"/>
  <c r="F77" i="133" s="1"/>
  <c r="E77" i="133" s="1"/>
  <c r="D77" i="133" s="1"/>
  <c r="C77" i="133" s="1"/>
  <c r="C37" i="133" s="1"/>
  <c r="L50" i="133"/>
  <c r="H25" i="135"/>
  <c r="H49" i="135" s="1"/>
  <c r="G25" i="135"/>
  <c r="A14" i="133"/>
  <c r="C5" i="135"/>
  <c r="C25" i="135" s="1"/>
  <c r="D25" i="135"/>
  <c r="A30" i="133"/>
  <c r="J25" i="135"/>
  <c r="K49" i="135"/>
  <c r="E49" i="135"/>
  <c r="A19" i="133"/>
  <c r="A50" i="133"/>
  <c r="F25" i="135"/>
  <c r="H7" i="139"/>
  <c r="I7" i="139" s="1"/>
  <c r="H5" i="139"/>
  <c r="I5" i="139" s="1"/>
  <c r="H8" i="139"/>
  <c r="I8" i="139" s="1"/>
  <c r="H6" i="139"/>
  <c r="I6" i="139" s="1"/>
  <c r="I44" i="136"/>
  <c r="I46" i="136" s="1"/>
  <c r="I48" i="136" s="1"/>
  <c r="H44" i="136"/>
  <c r="H46" i="136" s="1"/>
  <c r="G44" i="136"/>
  <c r="G46" i="136" s="1"/>
  <c r="F44" i="136"/>
  <c r="F46" i="136" s="1"/>
  <c r="E44" i="136"/>
  <c r="E46" i="136" s="1"/>
  <c r="D44" i="136"/>
  <c r="D46" i="136" s="1"/>
  <c r="C44" i="136"/>
  <c r="C46" i="136" s="1"/>
  <c r="L42" i="136"/>
  <c r="L44" i="136" s="1"/>
  <c r="L46" i="136" s="1"/>
  <c r="K42" i="136"/>
  <c r="K44" i="136" s="1"/>
  <c r="J42" i="136"/>
  <c r="J44" i="136" s="1"/>
  <c r="L37" i="133" l="1"/>
  <c r="J37" i="133"/>
  <c r="D37" i="133"/>
  <c r="H37" i="133"/>
  <c r="G37" i="133" s="1"/>
  <c r="F37" i="133" s="1"/>
  <c r="G27" i="141"/>
  <c r="F27" i="141" s="1"/>
  <c r="E27" i="141" s="1"/>
  <c r="D27" i="141" s="1"/>
  <c r="C27" i="141" s="1"/>
  <c r="K37" i="133"/>
  <c r="I37" i="133"/>
  <c r="E37" i="133"/>
  <c r="G49" i="135"/>
  <c r="F49" i="135" s="1"/>
  <c r="E48" i="136"/>
  <c r="C48" i="136"/>
  <c r="K46" i="136"/>
  <c r="L48" i="136"/>
  <c r="D48" i="136"/>
  <c r="J49" i="135"/>
  <c r="D49" i="135"/>
  <c r="C49" i="135"/>
  <c r="F48" i="136"/>
  <c r="H48" i="136"/>
  <c r="G48" i="136"/>
  <c r="K48" i="136" l="1"/>
  <c r="J46" i="136"/>
  <c r="J48" i="136" l="1"/>
  <c r="H45" i="141"/>
  <c r="H47" i="141"/>
  <c r="G45" i="141"/>
  <c r="G47" i="141" s="1"/>
  <c r="F45" i="141"/>
  <c r="F47" i="141"/>
  <c r="E45" i="141"/>
  <c r="E47" i="141" s="1"/>
  <c r="D45" i="141"/>
  <c r="D47" i="141"/>
  <c r="C45" i="141"/>
  <c r="C47" i="141" s="1"/>
  <c r="K45" i="141"/>
  <c r="K47" i="141" s="1"/>
  <c r="J45" i="141"/>
  <c r="J47" i="141" s="1"/>
  <c r="I45" i="141"/>
  <c r="I47" i="141" s="1"/>
</calcChain>
</file>

<file path=xl/sharedStrings.xml><?xml version="1.0" encoding="utf-8"?>
<sst xmlns="http://schemas.openxmlformats.org/spreadsheetml/2006/main" count="6120" uniqueCount="2100">
  <si>
    <t>Number of households</t>
  </si>
  <si>
    <t>Year</t>
  </si>
  <si>
    <t xml:space="preserve"> </t>
  </si>
  <si>
    <t>Agriculture</t>
  </si>
  <si>
    <t>Forestry</t>
  </si>
  <si>
    <t>Access to Water</t>
  </si>
  <si>
    <t>* Means access to 25 litres of potable water per day supplied within 200m of a household and with a minimum flow of 10 litres per minute</t>
  </si>
  <si>
    <t>Chemical toilet</t>
  </si>
  <si>
    <t>None</t>
  </si>
  <si>
    <t>Households earning less than R1,100 per month</t>
  </si>
  <si>
    <t>Yes/No</t>
  </si>
  <si>
    <t>Does the municipality have impact, outcome, input, output indicators?</t>
  </si>
  <si>
    <t>Does the IDP have multi-year targets?</t>
  </si>
  <si>
    <t>Are the above aligned and can they calculate into a score?</t>
  </si>
  <si>
    <t xml:space="preserve">Were the indicators communicated to the public? </t>
  </si>
  <si>
    <t>Were the four quarter aligned reports submitted within stipulated time frames?</t>
  </si>
  <si>
    <t>Skills Development</t>
  </si>
  <si>
    <t>Executive and council</t>
  </si>
  <si>
    <t>Planning and development</t>
  </si>
  <si>
    <t>Health</t>
  </si>
  <si>
    <t>Community and social services</t>
  </si>
  <si>
    <t>Housing</t>
  </si>
  <si>
    <t>Public safety</t>
  </si>
  <si>
    <t>Waste management</t>
  </si>
  <si>
    <t>Road transport</t>
  </si>
  <si>
    <t>Water</t>
  </si>
  <si>
    <t>Electricity</t>
  </si>
  <si>
    <t>Department</t>
  </si>
  <si>
    <t>Budget</t>
  </si>
  <si>
    <t>Total</t>
  </si>
  <si>
    <t>Salary band</t>
  </si>
  <si>
    <t>Lower skilled (Levels 1-2)</t>
  </si>
  <si>
    <t>Skilled (Levels 3-5)</t>
  </si>
  <si>
    <t>Highly skilled production (levels 6-8)</t>
  </si>
  <si>
    <t>Senior management (Levels 13-15)</t>
  </si>
  <si>
    <t>Description</t>
  </si>
  <si>
    <t>Affirmative Action</t>
  </si>
  <si>
    <t>Attraction and Retention</t>
  </si>
  <si>
    <t>Delegations, Authorisation &amp; Responsibility</t>
  </si>
  <si>
    <t>Disciplinary Code and Procedures</t>
  </si>
  <si>
    <t>Essential Services</t>
  </si>
  <si>
    <t>Employee Assistance / Wellness</t>
  </si>
  <si>
    <t>Exit Management</t>
  </si>
  <si>
    <t>Grievance Procedures</t>
  </si>
  <si>
    <t>HIV/Aids</t>
  </si>
  <si>
    <t>Human Resource and Development</t>
  </si>
  <si>
    <t>Information Technology</t>
  </si>
  <si>
    <t>Job Evaluation</t>
  </si>
  <si>
    <t>Leave</t>
  </si>
  <si>
    <t>Occupational Health and Safety</t>
  </si>
  <si>
    <t>Official Housing</t>
  </si>
  <si>
    <t>Official Journeys</t>
  </si>
  <si>
    <t>Official transport to attend Funerals</t>
  </si>
  <si>
    <t>Official Working Hours and Overtime</t>
  </si>
  <si>
    <t>Payroll Deductions</t>
  </si>
  <si>
    <t>Performance Management and Development</t>
  </si>
  <si>
    <t>Recruitment, Selection and Appointments</t>
  </si>
  <si>
    <t>Remuneration Scales and Allowances</t>
  </si>
  <si>
    <t>Resettlement</t>
  </si>
  <si>
    <t>Sexual Harassment</t>
  </si>
  <si>
    <t>Smoking</t>
  </si>
  <si>
    <t>Special Skills</t>
  </si>
  <si>
    <t>Work Organisation</t>
  </si>
  <si>
    <t>Uniforms and Protective Clothing</t>
  </si>
  <si>
    <t>Other:</t>
  </si>
  <si>
    <t>Gender</t>
  </si>
  <si>
    <t>Learnerships</t>
  </si>
  <si>
    <t>Skills programmes &amp; other short courses</t>
  </si>
  <si>
    <t>Other forms of training</t>
  </si>
  <si>
    <t>Legislators, senior officials and managers</t>
  </si>
  <si>
    <t>Female</t>
  </si>
  <si>
    <t>Male</t>
  </si>
  <si>
    <t>Professionals</t>
  </si>
  <si>
    <t>Clerks</t>
  </si>
  <si>
    <t>Service and sales workers</t>
  </si>
  <si>
    <t>Plant and machine operators and assemblers</t>
  </si>
  <si>
    <t>Elementary occupations</t>
  </si>
  <si>
    <t>Sub total</t>
  </si>
  <si>
    <t>Beneficiaries</t>
  </si>
  <si>
    <t>Occupation</t>
  </si>
  <si>
    <t>Number of employees</t>
  </si>
  <si>
    <t>Job evaluation level</t>
  </si>
  <si>
    <t>Reason for deviation</t>
  </si>
  <si>
    <t>Beneficiary profile</t>
  </si>
  <si>
    <t>Number of beneficiaries</t>
  </si>
  <si>
    <t>Total number of employees in group</t>
  </si>
  <si>
    <t>(Executive) Mayor</t>
  </si>
  <si>
    <t>Municipal Manager</t>
  </si>
  <si>
    <t>Chief Financial Officer</t>
  </si>
  <si>
    <t>Required basic medical attention only</t>
  </si>
  <si>
    <t>Temporary total disablement</t>
  </si>
  <si>
    <t>Permanent disablement</t>
  </si>
  <si>
    <t>Fatal</t>
  </si>
  <si>
    <t>Highly skilled supervision (levels 9-12)</t>
  </si>
  <si>
    <t>Management level</t>
  </si>
  <si>
    <t>Actual</t>
  </si>
  <si>
    <t>Target</t>
  </si>
  <si>
    <t>Technicians and associate professionals</t>
  </si>
  <si>
    <t>Original Budget</t>
  </si>
  <si>
    <t>Property rates</t>
  </si>
  <si>
    <t>Service charges</t>
  </si>
  <si>
    <t>Transfers recognised - operational</t>
  </si>
  <si>
    <t>Other own revenue</t>
  </si>
  <si>
    <t>Total Revenue (excluding capital transfers and contributions)</t>
  </si>
  <si>
    <t>Employee costs</t>
  </si>
  <si>
    <t>Remuneration of councillors</t>
  </si>
  <si>
    <t>Depreciation &amp; asset impairment</t>
  </si>
  <si>
    <t>Finance charges</t>
  </si>
  <si>
    <t>Transfers and grants</t>
  </si>
  <si>
    <t>Other expenditure</t>
  </si>
  <si>
    <t>Total Expenditure</t>
  </si>
  <si>
    <t>Surplus/(Deficit)</t>
  </si>
  <si>
    <t>Transfers recognised - capital</t>
  </si>
  <si>
    <t>Surplus/(Deficit) after capital transfers &amp; contributions</t>
  </si>
  <si>
    <t>Share of surplus/ (deficit) of associate</t>
  </si>
  <si>
    <t>Other</t>
  </si>
  <si>
    <t>R million</t>
  </si>
  <si>
    <t>2005/06</t>
  </si>
  <si>
    <t>2006/07</t>
  </si>
  <si>
    <t>2007/08</t>
  </si>
  <si>
    <t>2008/09</t>
  </si>
  <si>
    <t>Short term loans</t>
  </si>
  <si>
    <t>Issue addressed (Yes/No)</t>
  </si>
  <si>
    <t>Public Participation Conducted Prior to Adoption of By-Laws (Yes/No)</t>
  </si>
  <si>
    <t>Publishing Date</t>
  </si>
  <si>
    <t>Organisational Rights</t>
  </si>
  <si>
    <t>Investments</t>
  </si>
  <si>
    <t>Population</t>
  </si>
  <si>
    <t>Ref</t>
  </si>
  <si>
    <t>Current Year 2008/09</t>
  </si>
  <si>
    <t>R thousand</t>
  </si>
  <si>
    <t>Un-audited Full Year Total</t>
  </si>
  <si>
    <t>References</t>
  </si>
  <si>
    <t>Employee related costs</t>
  </si>
  <si>
    <t>Debt impairment</t>
  </si>
  <si>
    <t>Bulk purchases</t>
  </si>
  <si>
    <t>Other materials</t>
  </si>
  <si>
    <t>Contracted services</t>
  </si>
  <si>
    <t>Loss on disposal of PPE</t>
  </si>
  <si>
    <t>Adjustment Budget</t>
  </si>
  <si>
    <t>Budget variance</t>
  </si>
  <si>
    <t>Operating Expenditure</t>
  </si>
  <si>
    <t>Repairs and maintenance</t>
  </si>
  <si>
    <t>Capital Expenditure</t>
  </si>
  <si>
    <t>Water and sanitation</t>
  </si>
  <si>
    <t>Roads, Pavements, Bridges and storm water</t>
  </si>
  <si>
    <t>External Loans</t>
  </si>
  <si>
    <t>Internal contributions</t>
  </si>
  <si>
    <t>Grants and subsidies</t>
  </si>
  <si>
    <t>Investments Redeemed</t>
  </si>
  <si>
    <t>Statutory Receipts (including VAT)</t>
  </si>
  <si>
    <t>Other Receipts</t>
  </si>
  <si>
    <t>Salaries, wages and allowances</t>
  </si>
  <si>
    <t>Cash and creditor payments</t>
  </si>
  <si>
    <t>Capital payments</t>
  </si>
  <si>
    <t>Investments made</t>
  </si>
  <si>
    <t>External loans repaid</t>
  </si>
  <si>
    <t>Statutory Payments (including VAT)</t>
  </si>
  <si>
    <t>Other payments</t>
  </si>
  <si>
    <t>Provision for working capital</t>
  </si>
  <si>
    <t>Total expenditure</t>
  </si>
  <si>
    <t>Outcome</t>
  </si>
  <si>
    <t>Source of finance</t>
  </si>
  <si>
    <t>External loans</t>
  </si>
  <si>
    <t>Public contributions and donations</t>
  </si>
  <si>
    <t>Percentage of finance</t>
  </si>
  <si>
    <t>Capital expenditure</t>
  </si>
  <si>
    <t>Roads and storm water</t>
  </si>
  <si>
    <t>Percentage of expenditure</t>
  </si>
  <si>
    <t>Sport and recreation</t>
  </si>
  <si>
    <t>Original Budget variance</t>
  </si>
  <si>
    <t>Adjusted Budget Variance</t>
  </si>
  <si>
    <t>Agric, forestry and fishing</t>
  </si>
  <si>
    <t>Mining and quarrying</t>
  </si>
  <si>
    <t>Manufacturing</t>
  </si>
  <si>
    <t>Wholesale and retail trade</t>
  </si>
  <si>
    <t>Finance, property, etc.</t>
  </si>
  <si>
    <t>Govt, community and social services</t>
  </si>
  <si>
    <t>Infrastructure services</t>
  </si>
  <si>
    <t>Position</t>
  </si>
  <si>
    <t>REVENUE ITEMS:</t>
  </si>
  <si>
    <t>Total Property Rates</t>
  </si>
  <si>
    <t>less Revenue Foregone</t>
  </si>
  <si>
    <t>Net Property Rates</t>
  </si>
  <si>
    <t>Total refuse removal revenue</t>
  </si>
  <si>
    <t>Total landfill revenue</t>
  </si>
  <si>
    <t>Other Revenue by source</t>
  </si>
  <si>
    <t>Fuel levy</t>
  </si>
  <si>
    <t>Other revenue</t>
  </si>
  <si>
    <t>Total 'Other' Revenue</t>
  </si>
  <si>
    <t>EXPENDITURE ITEMS:</t>
  </si>
  <si>
    <t>Salaries and Wages</t>
  </si>
  <si>
    <t>Contributions to UIF, pensions, medical aid</t>
  </si>
  <si>
    <t>Travel, motor car, accom; &amp; other allowances</t>
  </si>
  <si>
    <t>Housing benefits and allowances</t>
  </si>
  <si>
    <t>Overtime</t>
  </si>
  <si>
    <t>Performance bonus</t>
  </si>
  <si>
    <t>Long service awards</t>
  </si>
  <si>
    <t>Payments in lieu of leave</t>
  </si>
  <si>
    <t>Post-retirement benefit obligations</t>
  </si>
  <si>
    <t>sub-total</t>
  </si>
  <si>
    <r>
      <t>Less</t>
    </r>
    <r>
      <rPr>
        <u/>
        <sz val="8"/>
        <rFont val="Arial"/>
        <family val="2"/>
      </rPr>
      <t>: Employees costs capitalised to PPE</t>
    </r>
  </si>
  <si>
    <t>Contributions recognised - capital</t>
  </si>
  <si>
    <t>List contributions by contract</t>
  </si>
  <si>
    <t>Depreciation of Property, Plant &amp; Equipment</t>
  </si>
  <si>
    <t>Lease amortisation</t>
  </si>
  <si>
    <t>Capital asset impairment</t>
  </si>
  <si>
    <t>Electricity Bulk Purchases</t>
  </si>
  <si>
    <t>Water Bulk Purchases</t>
  </si>
  <si>
    <t>Total bulk purchases</t>
  </si>
  <si>
    <t>List services provided by contract</t>
  </si>
  <si>
    <t>Allocations to organs of state:</t>
  </si>
  <si>
    <t>Sanitation</t>
  </si>
  <si>
    <t>Total contracted services</t>
  </si>
  <si>
    <t>Other Expenditure By Type</t>
  </si>
  <si>
    <r>
      <t>Repairs and maintenance</t>
    </r>
    <r>
      <rPr>
        <b/>
        <i/>
        <sz val="8"/>
        <rFont val="Arial"/>
        <family val="2"/>
      </rPr>
      <t xml:space="preserve"> (to be deleted)</t>
    </r>
  </si>
  <si>
    <t>Collection costs</t>
  </si>
  <si>
    <t>Contributions to 'other' provisions</t>
  </si>
  <si>
    <t>Consultant fees</t>
  </si>
  <si>
    <t>Audit fees</t>
  </si>
  <si>
    <t>General expenses</t>
  </si>
  <si>
    <t>Total 'Other' Expenditure</t>
  </si>
  <si>
    <t>1. Must reconcile with 'Budgeted Financial Performance (Revenue and Expenditure)</t>
  </si>
  <si>
    <t>2. Must reconcile to supporting documentation on staff salaries</t>
  </si>
  <si>
    <t>3. Insert other categories where revenue or expenditure is of a material nature (list separate items until 'General expenses' is not &gt; 10% of Total Expenditure)</t>
  </si>
  <si>
    <t>4. Expenditure to meet any 'unfunded obligations'</t>
  </si>
  <si>
    <t>5 This sub-total must agree with the total on SA22, but excluding councillor and board member items</t>
  </si>
  <si>
    <t>6. Include a note for each revenue item that is affected by 'revenue foregone'</t>
  </si>
  <si>
    <t>7. Special consideration may have to be given to including 'goodwill arising' or 'joint venture' budgets where circumstances require this (include separately under relevant notes)</t>
  </si>
  <si>
    <t>RECEIPTS:</t>
  </si>
  <si>
    <t>1, 2</t>
  </si>
  <si>
    <t>Operating Transfers and Grants</t>
  </si>
  <si>
    <t>National Government:</t>
  </si>
  <si>
    <t xml:space="preserve">  Other transfers/grants [insert description]</t>
  </si>
  <si>
    <t>Provincial Government:</t>
  </si>
  <si>
    <t>District Municipality:</t>
  </si>
  <si>
    <t xml:space="preserve">  [insert description]</t>
  </si>
  <si>
    <t>Other grant providers:</t>
  </si>
  <si>
    <t>Total Operating Transfers and Grants</t>
  </si>
  <si>
    <t>Capital Transfers and Grants</t>
  </si>
  <si>
    <t xml:space="preserve">  Other capital transfers/grants [insert desc]</t>
  </si>
  <si>
    <t>Other capital transfers/grants [insert description]</t>
  </si>
  <si>
    <t>Total Capital Transfers and Grants</t>
  </si>
  <si>
    <t>TOTAL RECEIPTS OF TRANSFERS &amp; GRANTS</t>
  </si>
  <si>
    <t>1. Each transfer/grant is listed by name as gazetted together with the name of the transferring department or municipality, donor or other organisation</t>
  </si>
  <si>
    <r>
      <t xml:space="preserve">2. Amounts actually </t>
    </r>
    <r>
      <rPr>
        <u/>
        <sz val="8"/>
        <rFont val="Arial"/>
        <family val="2"/>
      </rPr>
      <t>RECEIVED</t>
    </r>
    <r>
      <rPr>
        <sz val="8"/>
        <rFont val="Arial"/>
        <family val="2"/>
      </rPr>
      <t>; not revenue recognised (objective is to confirm grants transferred)</t>
    </r>
  </si>
  <si>
    <t>3. Replacement of RSC levies</t>
  </si>
  <si>
    <t>4. Housing subsidies for housing where ownership transferred to organisations or persons outside the control of the municipality</t>
  </si>
  <si>
    <t>5. Total transfers and grants must reconcile to Budgeted Cash Flows</t>
  </si>
  <si>
    <t>6. Motor vehicle licensing refunds to be included under 'agency' services (Not Grant Receipts)</t>
  </si>
  <si>
    <t xml:space="preserve">  Equitable share</t>
  </si>
  <si>
    <t xml:space="preserve">  Municipal Systems Improvement</t>
  </si>
  <si>
    <t xml:space="preserve">  Restructuring</t>
  </si>
  <si>
    <t xml:space="preserve">  Levy replacement</t>
  </si>
  <si>
    <t xml:space="preserve">  Department of Water Affairs</t>
  </si>
  <si>
    <t xml:space="preserve">  Health subsidy</t>
  </si>
  <si>
    <t xml:space="preserve">  Housing</t>
  </si>
  <si>
    <t xml:space="preserve">  Ambulance subsidy</t>
  </si>
  <si>
    <t xml:space="preserve">  Sports and Recreation</t>
  </si>
  <si>
    <t xml:space="preserve">  Municipal Infrastructure (MIG)</t>
  </si>
  <si>
    <t xml:space="preserve">  Public Transport</t>
  </si>
  <si>
    <t xml:space="preserve">  Public Works</t>
  </si>
  <si>
    <t xml:space="preserve">  Sport and Recreation</t>
  </si>
  <si>
    <t>Revenue - Standard</t>
  </si>
  <si>
    <t>Governance and administration</t>
  </si>
  <si>
    <t>Budget and treasury office</t>
  </si>
  <si>
    <t>Corporate services</t>
  </si>
  <si>
    <t>Community and public safety</t>
  </si>
  <si>
    <t>Economic and environmental services</t>
  </si>
  <si>
    <t>Environmental protection</t>
  </si>
  <si>
    <t>Trading services</t>
  </si>
  <si>
    <t>Waste water management</t>
  </si>
  <si>
    <t>Expenditure - Standard</t>
  </si>
  <si>
    <t>1. Government Finance Statistics Functions and Sub-functions are standardised to assist the compilation of national and international accounts for comparison purposes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</si>
  <si>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</si>
  <si>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</si>
  <si>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</si>
  <si>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check oprev balance</t>
  </si>
  <si>
    <t>check opexp balance</t>
  </si>
  <si>
    <t>Revenue By Source</t>
  </si>
  <si>
    <t>Property rates - penalties &amp; collection charges</t>
  </si>
  <si>
    <t>Service charges - electricity revenue</t>
  </si>
  <si>
    <t>Service charges - water revenue</t>
  </si>
  <si>
    <t>Service charges - sanitation revenue</t>
  </si>
  <si>
    <t>Service charges - refuse revenue</t>
  </si>
  <si>
    <t>Service charges - other</t>
  </si>
  <si>
    <t>Rental of facilities and equipment</t>
  </si>
  <si>
    <t>Interest earned - external investments</t>
  </si>
  <si>
    <t>Interest earned - outstanding debtors</t>
  </si>
  <si>
    <t>Dividends received</t>
  </si>
  <si>
    <t>Fines</t>
  </si>
  <si>
    <t>Licences and permits</t>
  </si>
  <si>
    <t>Agency services</t>
  </si>
  <si>
    <t>Gains on disposal of PPE</t>
  </si>
  <si>
    <t>Expenditure By Type</t>
  </si>
  <si>
    <t>4, 5</t>
  </si>
  <si>
    <t>Contributed assets</t>
  </si>
  <si>
    <t>Taxation</t>
  </si>
  <si>
    <t>Surplus/(Deficit) after taxation</t>
  </si>
  <si>
    <t>Attributable to minorities</t>
  </si>
  <si>
    <t>Surplus/(Deficit) attributable to municipality</t>
  </si>
  <si>
    <t>1. Classifications are revenue sources and expenditure type</t>
  </si>
  <si>
    <t>2. Detail to be provided in Table SA1</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</si>
  <si>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</si>
  <si>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</si>
  <si>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5. Repairs &amp; maintenance detailed in Table A9 and Table SA34c</t>
  </si>
  <si>
    <t>6. Contributions are funds provided by external organisations to assist with infrastructure development; e.g. developer contributions (detail to be provided in Table SA1)</t>
  </si>
  <si>
    <t>7. Equity method</t>
  </si>
  <si>
    <t>check balance</t>
  </si>
  <si>
    <t>Total revenue</t>
  </si>
  <si>
    <t>ASSETS</t>
  </si>
  <si>
    <t>Current assets</t>
  </si>
  <si>
    <t>Cash</t>
  </si>
  <si>
    <t>Call investment deposits</t>
  </si>
  <si>
    <t>Consumer debtors</t>
  </si>
  <si>
    <t>Other debtors</t>
  </si>
  <si>
    <t>Current portion of long-term receivables</t>
  </si>
  <si>
    <t>Inventory</t>
  </si>
  <si>
    <t>Total current assets</t>
  </si>
  <si>
    <t>Non current assets</t>
  </si>
  <si>
    <t>Long-term receivables</t>
  </si>
  <si>
    <t>Investment property</t>
  </si>
  <si>
    <t>Investment in Associate</t>
  </si>
  <si>
    <t>Property, plant and equipment</t>
  </si>
  <si>
    <t>Agricultural</t>
  </si>
  <si>
    <t>Biological</t>
  </si>
  <si>
    <t>Intangible</t>
  </si>
  <si>
    <t>Other non-current assets</t>
  </si>
  <si>
    <t>Total non current assets</t>
  </si>
  <si>
    <t>TOTAL ASSETS</t>
  </si>
  <si>
    <t>LIABILITIES</t>
  </si>
  <si>
    <t>Current liabilities</t>
  </si>
  <si>
    <t>Bank overdraft</t>
  </si>
  <si>
    <t>Borrowing</t>
  </si>
  <si>
    <t>Consumer deposits</t>
  </si>
  <si>
    <t>Trade and other payables</t>
  </si>
  <si>
    <t>Provisions</t>
  </si>
  <si>
    <t>Total current liabilities</t>
  </si>
  <si>
    <t>Non current liabilities</t>
  </si>
  <si>
    <t>Total non current liabilities</t>
  </si>
  <si>
    <t>TOTAL LIABILITIES</t>
  </si>
  <si>
    <t>NET ASSETS</t>
  </si>
  <si>
    <t>COMMUNITY WEALTH/EQUITY</t>
  </si>
  <si>
    <t>Accumulated Surplus/(Deficit)</t>
  </si>
  <si>
    <t>Reserves</t>
  </si>
  <si>
    <t>Minorities' interests</t>
  </si>
  <si>
    <t>TOTAL COMMUNITY WEALTH/EQUITY</t>
  </si>
  <si>
    <t>1. Detail to be provided in Table SA3</t>
  </si>
  <si>
    <t>2. Include completed low cost housing to be transferred to beneficiaries within 12 months</t>
  </si>
  <si>
    <t>3. Include 'Construction-work-in-progress' (disclosed separately in annual financial statements)</t>
  </si>
  <si>
    <t>4. Detail to be provided in Table SA3. Includes reserves to be funded by statute.</t>
  </si>
  <si>
    <t>5. Net assets must balance with Total Community Wealth/Equity</t>
  </si>
  <si>
    <t>Description of financial indicator</t>
  </si>
  <si>
    <t>Basis of calculation</t>
  </si>
  <si>
    <t>Borrowing Management</t>
  </si>
  <si>
    <t>Borrowing to Asset Ratio</t>
  </si>
  <si>
    <t>Total Long-Term Borrowing/Total Assets</t>
  </si>
  <si>
    <t>Credit Rating</t>
  </si>
  <si>
    <t>Capital Charges to Operating Expenditure</t>
  </si>
  <si>
    <t>Interest &amp; Principal Paid /Operating Expenditure</t>
  </si>
  <si>
    <t>Borrowed funding of 'own' capital expenditure</t>
  </si>
  <si>
    <t>Borrowing/Capital expenditure excl. transfers and grants and contributions</t>
  </si>
  <si>
    <t>Safety of Capital</t>
  </si>
  <si>
    <t>Debt to Equity</t>
  </si>
  <si>
    <t>Loans, Creditors, Overdraft &amp; Tax Provision/ Funds &amp; Reserves</t>
  </si>
  <si>
    <t>Gearing</t>
  </si>
  <si>
    <t>Long Term Borrowing/ Funds &amp; Reserves</t>
  </si>
  <si>
    <t>Liquidity</t>
  </si>
  <si>
    <t>Current Ratio</t>
  </si>
  <si>
    <t>Current assets/current liabilities</t>
  </si>
  <si>
    <t>Current Ratio adjusted for aged debtors</t>
  </si>
  <si>
    <t>Current assets less debtors &gt; 90 days/current liabilities</t>
  </si>
  <si>
    <t>Liquidity Ratio</t>
  </si>
  <si>
    <t>Monetary Assets/Current Liabilities</t>
  </si>
  <si>
    <t>Revenue Management</t>
  </si>
  <si>
    <t>Annual Debtors Collection Rate (Payment Level %)</t>
  </si>
  <si>
    <t>Last 12 Mths Receipts/Last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</si>
  <si>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</si>
  <si>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</si>
  <si>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</si>
  <si>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</si>
  <si>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</si>
  <si>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</si>
  <si>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(within`MFMA' s 65(e))</t>
  </si>
  <si>
    <t>Funding of Provisions</t>
  </si>
  <si>
    <t>Provisions not funded - %</t>
  </si>
  <si>
    <t>Unfunded Provns./Total Provisions</t>
  </si>
  <si>
    <t>Other Indicators</t>
  </si>
  <si>
    <t>Electricity Distribution Losses (2)</t>
  </si>
  <si>
    <t>% Volume (units purchased and generated less units sold)/units purchased and generated</t>
  </si>
  <si>
    <t>Water Distribution Losses (2)</t>
  </si>
  <si>
    <t>% Volume (units purchased and own source less units sold)/Total units purchased and own source</t>
  </si>
  <si>
    <t>Employee costs/(Total Revenue - capital revenue)</t>
  </si>
  <si>
    <t>Remuneration</t>
  </si>
  <si>
    <t>Total remuneration/(Total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</si>
  <si>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</si>
  <si>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</si>
  <si>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</si>
  <si>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</si>
  <si>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</si>
  <si>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</si>
  <si>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</si>
  <si>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</si>
  <si>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</si>
  <si>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</si>
  <si>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</si>
  <si>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</si>
  <si>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2. Only include if services provided by the municipality</t>
  </si>
  <si>
    <t>Calculation data</t>
  </si>
  <si>
    <t>Debtors &gt; 90 days</t>
  </si>
  <si>
    <t>Monthly fixed operational expenditure</t>
  </si>
  <si>
    <t>Fixed operational expenditure % assumption</t>
  </si>
  <si>
    <t>Own capex</t>
  </si>
  <si>
    <t>Description of economic indicator</t>
  </si>
  <si>
    <t>2007 Survey</t>
  </si>
  <si>
    <t>Demographics</t>
  </si>
  <si>
    <t>Females aged 5 - 14</t>
  </si>
  <si>
    <t>Males aged 5 - 14</t>
  </si>
  <si>
    <t>Females aged 15 - 34</t>
  </si>
  <si>
    <t>Males aged 15 - 34</t>
  </si>
  <si>
    <t>Unemployment</t>
  </si>
  <si>
    <t>Household income (households) (1.)</t>
  </si>
  <si>
    <t>R1 - R4800</t>
  </si>
  <si>
    <t>R4800 - R9600</t>
  </si>
  <si>
    <t>Poverty profiles (2.)</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</si>
  <si>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</si>
  <si>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</si>
  <si>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</si>
  <si>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</si>
  <si>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</si>
  <si>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</si>
  <si>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</si>
  <si>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Housing statistics (3.)</t>
  </si>
  <si>
    <t>Formal</t>
  </si>
  <si>
    <t>Informal</t>
  </si>
  <si>
    <t>Total number of households</t>
  </si>
  <si>
    <t>Dwellings provided by municipality (4.)</t>
  </si>
  <si>
    <t>Dwellings provided by province/s</t>
  </si>
  <si>
    <t>Dwellings provided by private sector (5.)</t>
  </si>
  <si>
    <t>Total new housing dwellings</t>
  </si>
  <si>
    <t>Economic (6.)</t>
  </si>
  <si>
    <t>Inflation/inflation outlook (CPIX)</t>
  </si>
  <si>
    <t>Interest rate - borrowing</t>
  </si>
  <si>
    <t>Interest rate - investment</t>
  </si>
  <si>
    <t>Remuneration increases</t>
  </si>
  <si>
    <t>Consumption growth (electricity)</t>
  </si>
  <si>
    <t>Consumption growth (water)</t>
  </si>
  <si>
    <t>Collection rates (7.)</t>
  </si>
  <si>
    <t>Property tax/service charges</t>
  </si>
  <si>
    <t>Rental of facilities &amp; equipment</t>
  </si>
  <si>
    <t>Interest - external investments</t>
  </si>
  <si>
    <t>Interest - debtors</t>
  </si>
  <si>
    <t>Revenue from agency services</t>
  </si>
  <si>
    <t>1. Monthly household income threshold</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</si>
  <si>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</si>
  <si>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</si>
  <si>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</si>
  <si>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</si>
  <si>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</si>
  <si>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</si>
  <si>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Household service targets (000)</t>
  </si>
  <si>
    <t>Water:</t>
  </si>
  <si>
    <t>Piped water inside dwelling</t>
  </si>
  <si>
    <t>Piped water inside yard (but not in dwelling)</t>
  </si>
  <si>
    <t>Using public tap (at least min.service level)</t>
  </si>
  <si>
    <t>Other water supply (at least min.service level)</t>
  </si>
  <si>
    <t>Minimum Service Level and Above sub-total</t>
  </si>
  <si>
    <t>Using public tap (&lt; min.service level)</t>
  </si>
  <si>
    <t>Other water supply (&lt; min.service level)</t>
  </si>
  <si>
    <t>No water supply</t>
  </si>
  <si>
    <t>Below Minimum Service Level sub-total</t>
  </si>
  <si>
    <t>Sanitation/sewerage:</t>
  </si>
  <si>
    <t>Flush toilet (connected to sewerage)</t>
  </si>
  <si>
    <t>Flush toilet (with septic tank)</t>
  </si>
  <si>
    <t>Pit toilet (ventilated)</t>
  </si>
  <si>
    <t>Other toilet provisions (&gt; min.service level)</t>
  </si>
  <si>
    <t>Bucket toilet</t>
  </si>
  <si>
    <t>Other toilet provisions (&lt; min.service level)</t>
  </si>
  <si>
    <t>No toilet provisions</t>
  </si>
  <si>
    <t>Energy:</t>
  </si>
  <si>
    <t>Electricity (at least min.service level)</t>
  </si>
  <si>
    <t>Electricity - prepaid (min.service level)</t>
  </si>
  <si>
    <t>Electricity (&lt; min.service level)</t>
  </si>
  <si>
    <t>Electricity - prepaid (&lt; min. service level)</t>
  </si>
  <si>
    <t>Other energy sources</t>
  </si>
  <si>
    <t>Refuse:</t>
  </si>
  <si>
    <t>Removed at least once a week</t>
  </si>
  <si>
    <t>Removed less frequently than once a week</t>
  </si>
  <si>
    <t>Using communal refuse dump</t>
  </si>
  <si>
    <t>Using own refuse dump</t>
  </si>
  <si>
    <t>Other rubbish disposal</t>
  </si>
  <si>
    <t>No rubbish disposal</t>
  </si>
  <si>
    <t>Households receiving Free Basic Service</t>
  </si>
  <si>
    <t>Water (6 kilolitres per household per month)</t>
  </si>
  <si>
    <t>Sanitation (free minimum level service)</t>
  </si>
  <si>
    <t>Electricity/other energy (50kwh per household per month)</t>
  </si>
  <si>
    <t>Refuse (removed at least once a week)</t>
  </si>
  <si>
    <t>Cost of Free Basic Services provided (R'000)</t>
  </si>
  <si>
    <t>Sanitation (free sanitation service)</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</si>
  <si>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</si>
  <si>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</si>
  <si>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</si>
  <si>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</si>
  <si>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</si>
  <si>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</si>
  <si>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</si>
  <si>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(kwh per household per month)</t>
  </si>
  <si>
    <t>Refuse (average litres per week)</t>
  </si>
  <si>
    <t>Revenue cost of free services provided (R'000)</t>
  </si>
  <si>
    <t>Property rates (R15 000 threshold rebate)</t>
  </si>
  <si>
    <t>Property rates (other exemptions, reductions and rebates)</t>
  </si>
  <si>
    <t>Electricity/other energy</t>
  </si>
  <si>
    <t>Refuse</t>
  </si>
  <si>
    <t>Municipal Housing - rental rebates</t>
  </si>
  <si>
    <t>Housing - top structure subsidies</t>
  </si>
  <si>
    <t>Total revenue cost of free services provided (total social package)</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</si>
  <si>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</si>
  <si>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</si>
  <si>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</si>
  <si>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</si>
  <si>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</si>
  <si>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</si>
  <si>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7. Show number of households receiving at least these levels of services completely free</t>
  </si>
  <si>
    <t>8. Must reflect the cost to the municipality of providing the Free Basic Service</t>
  </si>
  <si>
    <t>9. Reflect the cost to the municipality in terms of 'revenue foregone' of providing free services (note this will not equal 'Revenue Foregone' on SA1)</t>
  </si>
  <si>
    <t>EXPENDITURE:</t>
  </si>
  <si>
    <t>Operating expenditure of Transfers and Grants</t>
  </si>
  <si>
    <t>Total operating expenditure of Transfers and Grants:</t>
  </si>
  <si>
    <t>Capital expenditure of Transfers and Grants</t>
  </si>
  <si>
    <t>Total capital expenditure of Transfers and Grants</t>
  </si>
  <si>
    <t>TOTAL EXPENDITURE OF TRANSFERS AND GRANTS</t>
  </si>
  <si>
    <t>1. Expenditure must be separately listed for each transfer or grant received or recognised</t>
  </si>
  <si>
    <t>Number of monthly Committee meetings held during the year</t>
  </si>
  <si>
    <t>Date of events</t>
  </si>
  <si>
    <t>Number of Participating Municipal Administrators</t>
  </si>
  <si>
    <t>Newly Developed</t>
  </si>
  <si>
    <t>Dates of Public Participation</t>
  </si>
  <si>
    <t>Date of Publication</t>
  </si>
  <si>
    <t>Documents published on the Municipality's / Entity's Website</t>
  </si>
  <si>
    <t>Audited Outcome</t>
  </si>
  <si>
    <t>Adjusted Budget</t>
  </si>
  <si>
    <t>Full Year Forecast</t>
  </si>
  <si>
    <t>Pre-audit outcome</t>
  </si>
  <si>
    <t>Budget Year 2009/10</t>
  </si>
  <si>
    <t>Budget Year +1 2010/11</t>
  </si>
  <si>
    <t>Budget Year +2 2011/12</t>
  </si>
  <si>
    <t>2009/10 Medium Term Revenue &amp; Expenditure Framework</t>
  </si>
  <si>
    <t>Choose name from list - Supporting Table SA18 Transfers and grant receipts</t>
  </si>
  <si>
    <t>Choose name from list - Supporting Table SA19 Expenditure on transfers and grant programme</t>
  </si>
  <si>
    <t>Choose name from list - Table A10 Basic service delivery measurement</t>
  </si>
  <si>
    <t>1996 Census</t>
  </si>
  <si>
    <t>2001 Census</t>
  </si>
  <si>
    <t>Choose name from list - Supporting Table SA9 Social, economic and demographic statistics and assumptions</t>
  </si>
  <si>
    <t>Choose name from list - Supporting Table SA8 Performance indicators and benchmarks</t>
  </si>
  <si>
    <t>Choose name from list - Table A6 Budgeted Financial Position</t>
  </si>
  <si>
    <t>Choose name from list - Table A4 Budgeted Financial Performance (revenue and expenditure)</t>
  </si>
  <si>
    <t>Choose name from list - Table A2 Budgeted Financial Performance (revenue and expenditure by standard classification)</t>
  </si>
  <si>
    <t xml:space="preserve">Municipal Manager </t>
  </si>
  <si>
    <t>Type of injury</t>
  </si>
  <si>
    <t>MM and S57</t>
  </si>
  <si>
    <t xml:space="preserve"> Position</t>
  </si>
  <si>
    <t>Date of Suspension</t>
  </si>
  <si>
    <t>Date Finalised</t>
  </si>
  <si>
    <t>HR Policies and Plans</t>
  </si>
  <si>
    <t>Skills Matrix</t>
  </si>
  <si>
    <t xml:space="preserve">Total </t>
  </si>
  <si>
    <t xml:space="preserve">MM and S57 </t>
  </si>
  <si>
    <t>Highly skilled supervision (Levels9-12)</t>
  </si>
  <si>
    <t>Senior management (Levels13-16)</t>
  </si>
  <si>
    <t>Highly skilled production
 (Levels 6-8)</t>
  </si>
  <si>
    <t>MM and S 57</t>
  </si>
  <si>
    <t>Remuneration level</t>
  </si>
  <si>
    <t>Free Basic Services To Low Income Households</t>
  </si>
  <si>
    <t>Data for household service targets is sourced from table A10</t>
  </si>
  <si>
    <t>Access To Water</t>
  </si>
  <si>
    <t>Percentage of households with access to basic housing</t>
  </si>
  <si>
    <t>Choose name from list - Supporting Table SA22 Summary councillor and staff benefits</t>
  </si>
  <si>
    <t>Summary of Employee and Councillor remuneration</t>
  </si>
  <si>
    <t>A</t>
  </si>
  <si>
    <t>B</t>
  </si>
  <si>
    <t>C</t>
  </si>
  <si>
    <t>D</t>
  </si>
  <si>
    <t>E</t>
  </si>
  <si>
    <t>F</t>
  </si>
  <si>
    <t>G</t>
  </si>
  <si>
    <t>H</t>
  </si>
  <si>
    <t>I</t>
  </si>
  <si>
    <t>Councillors (Political Office Bearers plus Other)</t>
  </si>
  <si>
    <t>Salary</t>
  </si>
  <si>
    <t>Pension Contributions</t>
  </si>
  <si>
    <t>Medical Aid Contributions</t>
  </si>
  <si>
    <t>Motor vehicle allowance</t>
  </si>
  <si>
    <t>Cell phone allowance</t>
  </si>
  <si>
    <t>Housing allowance</t>
  </si>
  <si>
    <t>Other benefits or allowances</t>
  </si>
  <si>
    <t>In-kind benefits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</si>
  <si>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</si>
  <si>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</si>
  <si>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</si>
  <si>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</si>
  <si>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</si>
  <si>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</si>
  <si>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</si>
  <si>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</si>
  <si>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</si>
  <si>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</si>
  <si>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Cell phone allowances</t>
  </si>
  <si>
    <t>Board Fees</t>
  </si>
  <si>
    <t>Other benefits and allowances</t>
  </si>
  <si>
    <t>Sub Total - Board Members of Entities</t>
  </si>
  <si>
    <t>Senior Managers of Entities</t>
  </si>
  <si>
    <t>Sub Total - Senior Managers of Entities</t>
  </si>
  <si>
    <t>Other Staff of Entities</t>
  </si>
  <si>
    <t>Sub Total - Other Staff of Entities</t>
  </si>
  <si>
    <t>Total Municipal Entities</t>
  </si>
  <si>
    <t>TOTAL SALARY, ALLOWANCES &amp; BENEFITS</t>
  </si>
  <si>
    <t>TOTAL MANAGERS AND STAFF</t>
  </si>
  <si>
    <t>1. Include 'Loans and advances' where applicable if any reportable amounts until phased compliance with s164 of MFMA achieved</t>
  </si>
  <si>
    <t>2. s57 of the Systems Act</t>
  </si>
  <si>
    <t>3. If benefits in kind are provided (e.g. provision of living quarters) the full market value must be shown as the cost to the municipality</t>
  </si>
  <si>
    <t>4. B/A, C/B, D/C, E/C, F/C, G/D, H/D, I/D</t>
  </si>
  <si>
    <t>5. Must agree to the sub-total appearing on Table A1 (Employee costs)</t>
  </si>
  <si>
    <t>Column Definitions:</t>
  </si>
  <si>
    <t>A, B and C. Audited actual as per the audited financial statements. If audited amounts are unavailable, unaudited amounts must be provided with a note stating these are unaudited</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</si>
  <si>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</si>
  <si>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</si>
  <si>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</si>
  <si>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</si>
  <si>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</si>
  <si>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Data sourced from sheet SA9</t>
  </si>
  <si>
    <t>Choose name from list - Supporting Table SA1 Supporting detail to 'Budgeted Financial Performance'</t>
  </si>
  <si>
    <t>8. All materials not part of 'bulk' e.g.  road making materials, pipe, cable etc.</t>
  </si>
  <si>
    <t>Council Members</t>
  </si>
  <si>
    <t>Percentage Council Meetings Attendance</t>
  </si>
  <si>
    <t>Percentage Apologies for non-attendance</t>
  </si>
  <si>
    <t>Municipal Committees</t>
  </si>
  <si>
    <t>Purpose of Committee</t>
  </si>
  <si>
    <t>Administrative Members</t>
  </si>
  <si>
    <t>Percentage Attendance of Meetings</t>
  </si>
  <si>
    <t>Administrator Name</t>
  </si>
  <si>
    <t>Council</t>
  </si>
  <si>
    <t>Project manager</t>
  </si>
  <si>
    <t>Expiry date</t>
  </si>
  <si>
    <t xml:space="preserve">Initiation Date </t>
  </si>
  <si>
    <t>Name of Partner(s)</t>
  </si>
  <si>
    <t>Name of Project</t>
  </si>
  <si>
    <t>Expiry date of Contract</t>
  </si>
  <si>
    <t>Start  Date of Contract</t>
  </si>
  <si>
    <t>Ambulances</t>
  </si>
  <si>
    <t>Conservancy</t>
  </si>
  <si>
    <t>Fire</t>
  </si>
  <si>
    <t>Specialised vehicles</t>
  </si>
  <si>
    <t>Total Capital Expenditure on new assets</t>
  </si>
  <si>
    <t>Computers - software &amp; programming</t>
  </si>
  <si>
    <t>Intangibles</t>
  </si>
  <si>
    <t>List sub-class</t>
  </si>
  <si>
    <t>Biological assets</t>
  </si>
  <si>
    <t>Agricultural assets</t>
  </si>
  <si>
    <t>Surplus Assets - (Investment or Inventory)</t>
  </si>
  <si>
    <t>Other Land</t>
  </si>
  <si>
    <t>Other Buildings</t>
  </si>
  <si>
    <t>Civic Land and Buildings</t>
  </si>
  <si>
    <t>Markets</t>
  </si>
  <si>
    <t>Abattoirs</t>
  </si>
  <si>
    <t>Furniture and other office equipment</t>
  </si>
  <si>
    <t>Computers - hardware/equipment</t>
  </si>
  <si>
    <t>Plant &amp; equipment</t>
  </si>
  <si>
    <t>General vehicles</t>
  </si>
  <si>
    <t>Other assets</t>
  </si>
  <si>
    <t>Housing development</t>
  </si>
  <si>
    <t>Investment properties</t>
  </si>
  <si>
    <t>Buildings</t>
  </si>
  <si>
    <t>Heritage assets</t>
  </si>
  <si>
    <t>Social rental housing</t>
  </si>
  <si>
    <t>Cemeteries</t>
  </si>
  <si>
    <t>Museums &amp; Art Galleries</t>
  </si>
  <si>
    <t>Clinics</t>
  </si>
  <si>
    <t>Buses</t>
  </si>
  <si>
    <t>Security and policing</t>
  </si>
  <si>
    <t>Fire, safety &amp; emergency</t>
  </si>
  <si>
    <t>Recreational facilities</t>
  </si>
  <si>
    <t>Libraries</t>
  </si>
  <si>
    <t>Community halls</t>
  </si>
  <si>
    <t>Swimming pools</t>
  </si>
  <si>
    <t>Sportsfields &amp; stadia</t>
  </si>
  <si>
    <t>Parks &amp; gardens</t>
  </si>
  <si>
    <t>Community</t>
  </si>
  <si>
    <t>Gas</t>
  </si>
  <si>
    <t>Transportation</t>
  </si>
  <si>
    <t>Waste Management</t>
  </si>
  <si>
    <t>Infrastructure - Other</t>
  </si>
  <si>
    <t>Sewerage purification</t>
  </si>
  <si>
    <t>Reticulation</t>
  </si>
  <si>
    <t>Infrastructure - Sanitation</t>
  </si>
  <si>
    <t>Water purification</t>
  </si>
  <si>
    <t>Dams &amp; Reservoirs</t>
  </si>
  <si>
    <t>Infrastructure - Water</t>
  </si>
  <si>
    <t>Street Lighting</t>
  </si>
  <si>
    <t>Transmission &amp; Reticulation</t>
  </si>
  <si>
    <t>Generation</t>
  </si>
  <si>
    <t>Infrastructure - Electricity</t>
  </si>
  <si>
    <t>Storm water</t>
  </si>
  <si>
    <t>Roads, Pavements &amp; Bridges</t>
  </si>
  <si>
    <t>Infrastructure - Road transport</t>
  </si>
  <si>
    <t>FY + 3</t>
  </si>
  <si>
    <t>FY + 2</t>
  </si>
  <si>
    <t>FY + 1</t>
  </si>
  <si>
    <t>Actual Expenditure</t>
  </si>
  <si>
    <t>Planned Capital expenditure</t>
  </si>
  <si>
    <t>Total Capital Expenditure on renewal of existing assets</t>
  </si>
  <si>
    <t>Number of Community members attending</t>
  </si>
  <si>
    <t>Number of Participating Municipal Councillors</t>
  </si>
  <si>
    <t xml:space="preserve">Revised </t>
  </si>
  <si>
    <t>Current annual and adjustments budgets and all budget-related documents</t>
  </si>
  <si>
    <t>All current budget-related policies</t>
  </si>
  <si>
    <t>Household (000)</t>
  </si>
  <si>
    <t>Using public tap (within 200m from dwelling )</t>
  </si>
  <si>
    <t>Other water supply (within 200m)</t>
  </si>
  <si>
    <t>Put full table as provided by MBRR in Guide</t>
  </si>
  <si>
    <t>Using public tap (more than 200m from dwelling)</t>
  </si>
  <si>
    <t>Other water supply (more than 200m from dwelling</t>
  </si>
  <si>
    <t>Minimum Service Level and Above Percentage</t>
  </si>
  <si>
    <t>Below Minimum Service Level Percentage</t>
  </si>
  <si>
    <t>Total number of households*</t>
  </si>
  <si>
    <t>* - To include informal settlements</t>
  </si>
  <si>
    <t>Water Service Delivery Levels</t>
  </si>
  <si>
    <t>Households - Water Service Delivery Levels below the minimum</t>
  </si>
  <si>
    <t>Formal Settlements</t>
  </si>
  <si>
    <t>Informal Settlements</t>
  </si>
  <si>
    <t xml:space="preserve">Total households </t>
  </si>
  <si>
    <t>Proportion of households  below minimum service level</t>
  </si>
  <si>
    <t>Households below minimum service level</t>
  </si>
  <si>
    <t>Households ts below minimum service level</t>
  </si>
  <si>
    <t>Proportion of households ts below minimum service level</t>
  </si>
  <si>
    <t>Proportion of households with access to water points*</t>
  </si>
  <si>
    <t>Proportion of households receiving 6 kl free#</t>
  </si>
  <si>
    <t>Sanitation Service Delivery Levels</t>
  </si>
  <si>
    <t>Households - Sanitation Service Delivery Levels below the minimum</t>
  </si>
  <si>
    <r>
      <t xml:space="preserve">Water: </t>
    </r>
    <r>
      <rPr>
        <b/>
        <sz val="8"/>
        <rFont val="Arial Narrow"/>
        <family val="2"/>
      </rPr>
      <t>(above min level)</t>
    </r>
  </si>
  <si>
    <r>
      <t xml:space="preserve">Water: </t>
    </r>
    <r>
      <rPr>
        <b/>
        <sz val="8"/>
        <rFont val="Arial Narrow"/>
        <family val="2"/>
      </rPr>
      <t>(below min level)</t>
    </r>
  </si>
  <si>
    <r>
      <t xml:space="preserve">Sanitation/sewerage: </t>
    </r>
    <r>
      <rPr>
        <b/>
        <sz val="8"/>
        <rFont val="Arial Narrow"/>
        <family val="2"/>
      </rPr>
      <t>(above minimum level)</t>
    </r>
  </si>
  <si>
    <r>
      <t xml:space="preserve">Sanitation/sewerage: </t>
    </r>
    <r>
      <rPr>
        <b/>
        <sz val="8"/>
        <rFont val="Arial Narrow"/>
        <family val="2"/>
      </rPr>
      <t>(below minimum level)</t>
    </r>
  </si>
  <si>
    <t>Other toilet provisions (above  min.service level)</t>
  </si>
  <si>
    <t>Other toilet provisions (below min.service level)</t>
  </si>
  <si>
    <t>Electricity Service Delivery Levels</t>
  </si>
  <si>
    <t>Households - Electricity Service Delivery Levels below the minimum</t>
  </si>
  <si>
    <t>Refuse Removal Service Delivery Levels</t>
  </si>
  <si>
    <r>
      <t xml:space="preserve">Energy: </t>
    </r>
    <r>
      <rPr>
        <b/>
        <sz val="8"/>
        <rFont val="Arial Narrow"/>
        <family val="2"/>
      </rPr>
      <t>(above minimum level)</t>
    </r>
  </si>
  <si>
    <r>
      <t xml:space="preserve">Energy: </t>
    </r>
    <r>
      <rPr>
        <b/>
        <sz val="8"/>
        <rFont val="Arial Narrow"/>
        <family val="2"/>
      </rPr>
      <t>(below minimum level)</t>
    </r>
  </si>
  <si>
    <r>
      <t xml:space="preserve">Refuse Removal: </t>
    </r>
    <r>
      <rPr>
        <b/>
        <sz val="8"/>
        <rFont val="Arial Narrow"/>
        <family val="2"/>
      </rPr>
      <t>(Minimum level)</t>
    </r>
  </si>
  <si>
    <r>
      <t xml:space="preserve">Refuse Removal: </t>
    </r>
    <r>
      <rPr>
        <b/>
        <sz val="8"/>
        <rFont val="Arial Narrow"/>
        <family val="2"/>
      </rPr>
      <t>(Below minimum level)</t>
    </r>
  </si>
  <si>
    <t>Minimum Service Level and Above percentage</t>
  </si>
  <si>
    <t>Below Minimum Service Level percentage</t>
  </si>
  <si>
    <t xml:space="preserve">
Total</t>
  </si>
  <si>
    <t>Sector</t>
  </si>
  <si>
    <t>Total Jobs created / Top 3 initiatives</t>
  </si>
  <si>
    <t xml:space="preserve">Jobs created </t>
  </si>
  <si>
    <t>Jobs lost/displaced by other initiatives</t>
  </si>
  <si>
    <t>Net total jobs created in year</t>
  </si>
  <si>
    <t>Method of validating jobs created/lost</t>
  </si>
  <si>
    <t>Job creation through EPWP* projects</t>
  </si>
  <si>
    <t>* - Extended Public Works Programme</t>
  </si>
  <si>
    <t>Total  (all initiatives)</t>
  </si>
  <si>
    <t>CFO</t>
  </si>
  <si>
    <t>Turn-over Rate</t>
  </si>
  <si>
    <t>Turn-over Rate*</t>
  </si>
  <si>
    <t>* Divide the number of employees who have left the organisation within a year, by total number of employees who occupied posts at the beginning of the year</t>
  </si>
  <si>
    <t>Socio Economic Status</t>
  </si>
  <si>
    <t>Proportion employees using sick leave</t>
  </si>
  <si>
    <t>* - Number of employees in post at the beginning of the year</t>
  </si>
  <si>
    <t>Nature of Alleged Misconduct</t>
  </si>
  <si>
    <t xml:space="preserve"> Number Of Employees Whose Salaries Were Increased  Due To Their Positions Being Upgraded</t>
  </si>
  <si>
    <t>MUNICIPAL FUNCTIONS</t>
  </si>
  <si>
    <t>Function Applicable to Municipality (Yes / No)*</t>
  </si>
  <si>
    <t>Constitution Schedule 4, Part B functions:</t>
  </si>
  <si>
    <t>Air pollution</t>
  </si>
  <si>
    <t>Building regulations</t>
  </si>
  <si>
    <t>Child care facilities</t>
  </si>
  <si>
    <t>Electricity and gas reticulation</t>
  </si>
  <si>
    <t>Firefighting services</t>
  </si>
  <si>
    <t>Local tourism</t>
  </si>
  <si>
    <t>Municipal airports</t>
  </si>
  <si>
    <t>Municipal planning</t>
  </si>
  <si>
    <t>Municipal health services</t>
  </si>
  <si>
    <t>Municipal public transport</t>
  </si>
  <si>
    <t>Municipal public works only in respect of the needs of municipalities in the discharge of their responsibilities to administer functions specifically assigned to them under this Constitution or any other law</t>
  </si>
  <si>
    <t>Pontoons, ferries, jetties, piers and harbours, excluding the regulation of international and national shipping and matters related thereto</t>
  </si>
  <si>
    <t>Stormwater management systems in built-up areas</t>
  </si>
  <si>
    <t>Trading regulations</t>
  </si>
  <si>
    <t>Water and sanitation services limited to potable water supply systems and domestic waste-water and sewage disposal systems</t>
  </si>
  <si>
    <t>Beaches and amusement facilities</t>
  </si>
  <si>
    <t>Billboards and the display of advertisements in public places</t>
  </si>
  <si>
    <t>Cemeteries, funeral parlours and crematoria</t>
  </si>
  <si>
    <t>Cleansing</t>
  </si>
  <si>
    <t>Control of public nuisances</t>
  </si>
  <si>
    <t>Control of undertakings that sell liquor to the public</t>
  </si>
  <si>
    <t>Facilities for the accommodation, care and burial of animals</t>
  </si>
  <si>
    <t>Fencing and fences</t>
  </si>
  <si>
    <t>Licensing of dogs</t>
  </si>
  <si>
    <t>Licensing and control of undertakings that sell food to the public</t>
  </si>
  <si>
    <t>Local amenities</t>
  </si>
  <si>
    <t>Local sport facilities</t>
  </si>
  <si>
    <t>Municipal abattoirs</t>
  </si>
  <si>
    <t>Municipal parks and recreation</t>
  </si>
  <si>
    <t>Municipal roads</t>
  </si>
  <si>
    <t>Noise pollution</t>
  </si>
  <si>
    <t>Pounds</t>
  </si>
  <si>
    <t>Public places</t>
  </si>
  <si>
    <t>Refuse removal, refuse dumps and solid waste disposal</t>
  </si>
  <si>
    <t>Street trading</t>
  </si>
  <si>
    <t>Street lighting</t>
  </si>
  <si>
    <t>Traffic and parking</t>
  </si>
  <si>
    <t>New</t>
  </si>
  <si>
    <t>Committee established  (Yes / No)</t>
  </si>
  <si>
    <t>Name of Ward Councillor and elected Ward committee members</t>
  </si>
  <si>
    <t>Name</t>
  </si>
  <si>
    <t>Description of Interests</t>
  </si>
  <si>
    <t xml:space="preserve">Senior Management </t>
  </si>
  <si>
    <t>Other Officials</t>
  </si>
  <si>
    <t>Member of MayCo / Exco</t>
  </si>
  <si>
    <t>Councillor</t>
  </si>
  <si>
    <t>Deputy MM and (Executive) Directors</t>
  </si>
  <si>
    <t>Other S57 Officials</t>
  </si>
  <si>
    <t>Description of Financial interests*
(Nil / Or details)</t>
  </si>
  <si>
    <t>* Note: Information for this table may be sourced from MBRR (2009: Table SA34b)</t>
  </si>
  <si>
    <t>* Note: Information for this table may be sourced from MBRR (2009: Table SA34a)</t>
  </si>
  <si>
    <t>Sanitation/Sewerage</t>
  </si>
  <si>
    <t xml:space="preserve">Stormwater </t>
  </si>
  <si>
    <t>Economic development</t>
  </si>
  <si>
    <t>Sports, Arts &amp; Culture</t>
  </si>
  <si>
    <t>Safety and Security</t>
  </si>
  <si>
    <t>Environment</t>
  </si>
  <si>
    <t xml:space="preserve">Refuse removal </t>
  </si>
  <si>
    <t>"Project A"</t>
  </si>
  <si>
    <t>"Project B"</t>
  </si>
  <si>
    <t>Securities - National Government</t>
  </si>
  <si>
    <t>Listed Corporate Bonds</t>
  </si>
  <si>
    <t>Deposits - Bank</t>
  </si>
  <si>
    <t>Deposits - Public Investment Commissioners</t>
  </si>
  <si>
    <t>Deposits - Corporation for Public Deposits</t>
  </si>
  <si>
    <t>Bankers Acceptance Certificates</t>
  </si>
  <si>
    <t>Negotiable Certificates of Deposit - Banks</t>
  </si>
  <si>
    <t>Guaranteed Endowment Policies (sinking)</t>
  </si>
  <si>
    <t>Repurchase Agreements - Banks</t>
  </si>
  <si>
    <t>Municipal Bonds</t>
  </si>
  <si>
    <t>Municipality sub-total</t>
  </si>
  <si>
    <t>Entities sub-total</t>
  </si>
  <si>
    <t>Consolidated total:</t>
  </si>
  <si>
    <t xml:space="preserve">Nature of project </t>
  </si>
  <si>
    <t>Conditions attached to funding</t>
  </si>
  <si>
    <t>Total Amount committed over previous and future years</t>
  </si>
  <si>
    <t>Investment* type</t>
  </si>
  <si>
    <t xml:space="preserve">Municipal and Entity Investments </t>
  </si>
  <si>
    <t>Free Basic Water</t>
  </si>
  <si>
    <t xml:space="preserve"> Access </t>
  </si>
  <si>
    <t xml:space="preserve">% </t>
  </si>
  <si>
    <t>Free Basic Sanitation</t>
  </si>
  <si>
    <t>Free Basic Electricity</t>
  </si>
  <si>
    <t>Free Basic Refuse</t>
  </si>
  <si>
    <t>Settlement Type</t>
  </si>
  <si>
    <t>Households</t>
  </si>
  <si>
    <t>Towns</t>
  </si>
  <si>
    <t>Sub-Total</t>
  </si>
  <si>
    <t>Townships</t>
  </si>
  <si>
    <t>Rural settlements</t>
  </si>
  <si>
    <t>Informal settlements</t>
  </si>
  <si>
    <t>Natural Resources</t>
  </si>
  <si>
    <t>Major Natural Resource</t>
  </si>
  <si>
    <t>Relevance to Community</t>
  </si>
  <si>
    <t>Proportion of Households with minimum level of Basic services</t>
  </si>
  <si>
    <t>Electricity  service connections</t>
  </si>
  <si>
    <t>Water - available within 200 m from dwelling</t>
  </si>
  <si>
    <t>Waste collection - kerbside collection once a week</t>
  </si>
  <si>
    <t>Original budget</t>
  </si>
  <si>
    <t>Grants</t>
  </si>
  <si>
    <t>Taxes, Levies and tariffs</t>
  </si>
  <si>
    <t>Sub Total</t>
  </si>
  <si>
    <t>Net Total*</t>
  </si>
  <si>
    <t xml:space="preserve">* Note:  surplus/(defecit) </t>
  </si>
  <si>
    <t>Operating Ratios</t>
  </si>
  <si>
    <t>%</t>
  </si>
  <si>
    <t>Employee Cost</t>
  </si>
  <si>
    <t>Subject matter of survey</t>
  </si>
  <si>
    <t>Survey method</t>
  </si>
  <si>
    <t>Survey date</t>
  </si>
  <si>
    <t>Survey results indicating satisfaction or better (%)*</t>
  </si>
  <si>
    <t>(a) Municipality</t>
  </si>
  <si>
    <t>(b) Municipal Service Delivery</t>
  </si>
  <si>
    <t>(a) Refuse Collection</t>
  </si>
  <si>
    <t>(b) Road Maintenance</t>
  </si>
  <si>
    <t>(d) Water Supply</t>
  </si>
  <si>
    <t>(e) Information supplied by municipality to the public</t>
  </si>
  <si>
    <t>(f) Opportunities for consultation on municipal affairs</t>
  </si>
  <si>
    <t>Adjustment 
Budget</t>
  </si>
  <si>
    <t>Variance to Budget</t>
  </si>
  <si>
    <t>Capital Projects</t>
  </si>
  <si>
    <t>Variance from original budget</t>
  </si>
  <si>
    <t xml:space="preserve">Total All </t>
  </si>
  <si>
    <t>Project A</t>
  </si>
  <si>
    <t>Project B</t>
  </si>
  <si>
    <t>Project C</t>
  </si>
  <si>
    <t>Project D</t>
  </si>
  <si>
    <t>Employees:  Water Services</t>
  </si>
  <si>
    <t>Job Level</t>
  </si>
  <si>
    <t>0 - 3</t>
  </si>
  <si>
    <t>4 - 6</t>
  </si>
  <si>
    <t>7 - 9</t>
  </si>
  <si>
    <t>10 - 12</t>
  </si>
  <si>
    <t>13 - 15</t>
  </si>
  <si>
    <t>16 - 18</t>
  </si>
  <si>
    <t>19 - 20</t>
  </si>
  <si>
    <t>Gravel Road Infrastructure</t>
  </si>
  <si>
    <t>Tarred Road Infrastructure</t>
  </si>
  <si>
    <t>Cost of Construction/Maintenance</t>
  </si>
  <si>
    <t>Gravel</t>
  </si>
  <si>
    <t>Tar</t>
  </si>
  <si>
    <t>Gravel - Tar</t>
  </si>
  <si>
    <t>Maintained</t>
  </si>
  <si>
    <t>Re-worked</t>
  </si>
  <si>
    <t>Stormwater Measures</t>
  </si>
  <si>
    <t>Upgraded</t>
  </si>
  <si>
    <t>Grant Performance</t>
  </si>
  <si>
    <t>Details of Donor</t>
  </si>
  <si>
    <t>Date Grant terminates</t>
  </si>
  <si>
    <t>Date  Municipal contribution terminates</t>
  </si>
  <si>
    <t>Parastatals</t>
  </si>
  <si>
    <t>A - "Project 1"</t>
  </si>
  <si>
    <t>A - "Project 2"</t>
  </si>
  <si>
    <t>B - "Project 1"</t>
  </si>
  <si>
    <t>B - "Project 2"</t>
  </si>
  <si>
    <t>Foreign Governments/Development Aid Agencies</t>
  </si>
  <si>
    <t>Private Sector / Organisations</t>
  </si>
  <si>
    <t>Provide a comprehensive response to this schedule</t>
  </si>
  <si>
    <t>Asset 1</t>
  </si>
  <si>
    <t>Asset Type</t>
  </si>
  <si>
    <t>Key Staff Involved</t>
  </si>
  <si>
    <t>Staff Responsibilities</t>
  </si>
  <si>
    <t>Asset Value</t>
  </si>
  <si>
    <t>Capital Implications</t>
  </si>
  <si>
    <t>Future Purpose of Asset</t>
  </si>
  <si>
    <t>Describe Key Issues</t>
  </si>
  <si>
    <t>Policies in Place to Manage Asset</t>
  </si>
  <si>
    <t>Asset 2</t>
  </si>
  <si>
    <t>Asset 3</t>
  </si>
  <si>
    <t>Service charges: Electricity</t>
  </si>
  <si>
    <t>Grants &amp; subsidies: Electricity</t>
  </si>
  <si>
    <t>Other revenue: Electricity</t>
  </si>
  <si>
    <t>Employee related costs: Electricity</t>
  </si>
  <si>
    <t>Provision for working capital: Electricity</t>
  </si>
  <si>
    <t>Repairs and maintenance: Electricity</t>
  </si>
  <si>
    <t>Bulk purchases: Electricity</t>
  </si>
  <si>
    <t>Other expenditure: Electricity</t>
  </si>
  <si>
    <t>Service charges: Water</t>
  </si>
  <si>
    <t>Grants &amp; subsidies: Water</t>
  </si>
  <si>
    <t>Other revenue: Water</t>
  </si>
  <si>
    <t>Employee related costs: Water</t>
  </si>
  <si>
    <t>Provision for working capital: Water</t>
  </si>
  <si>
    <t>Repairs and maintenance: Water</t>
  </si>
  <si>
    <t>Bulk purchases: Water</t>
  </si>
  <si>
    <t>Other expenditure: Water</t>
  </si>
  <si>
    <t>Original Variance (%)</t>
  </si>
  <si>
    <t>Adjustment variance (%)</t>
  </si>
  <si>
    <t>Name of Project  - A</t>
  </si>
  <si>
    <t>Objective of Project</t>
  </si>
  <si>
    <t>Delays</t>
  </si>
  <si>
    <t>Future Challenges</t>
  </si>
  <si>
    <t>Anticipated citizen benefits</t>
  </si>
  <si>
    <t>Name of Project  - B</t>
  </si>
  <si>
    <t>Name of Project  - C</t>
  </si>
  <si>
    <t>Name of Project  - D</t>
  </si>
  <si>
    <t>Name of Project  - E</t>
  </si>
  <si>
    <t>Roads</t>
  </si>
  <si>
    <t>Variance</t>
  </si>
  <si>
    <t>Other Specify:</t>
  </si>
  <si>
    <t>CASH FLOW FROM OPERATING ACTIVITIES</t>
  </si>
  <si>
    <t>Receipts</t>
  </si>
  <si>
    <t>Ratepayers and other</t>
  </si>
  <si>
    <t>Government - operating</t>
  </si>
  <si>
    <t>Government - capital</t>
  </si>
  <si>
    <t>Interest</t>
  </si>
  <si>
    <t>Dividends</t>
  </si>
  <si>
    <t>Payments</t>
  </si>
  <si>
    <t>Suppliers and employees</t>
  </si>
  <si>
    <t>Transfers and Grants</t>
  </si>
  <si>
    <t>NET CASH FROM/(USED) OPERATING ACTIVITIES</t>
  </si>
  <si>
    <t>CASH FLOWS FROM INVESTING ACTIVITIES</t>
  </si>
  <si>
    <t>Proceeds on disposal of PPE</t>
  </si>
  <si>
    <t>Decrease (Increase) in non-current debtors</t>
  </si>
  <si>
    <t>Decrease (increase) other non-current receivables</t>
  </si>
  <si>
    <t>Decrease (increase) in non-current investments</t>
  </si>
  <si>
    <t>Capital assets</t>
  </si>
  <si>
    <t>NET CASH FROM/(USED) INVESTING ACTIVITIES</t>
  </si>
  <si>
    <t>CASH FLOWS FROM FINANCING ACTIVITIES</t>
  </si>
  <si>
    <t>Borrowing long term/refinancing</t>
  </si>
  <si>
    <t>Increase (decrease) in consumer deposits</t>
  </si>
  <si>
    <t>Repayment of borrowing</t>
  </si>
  <si>
    <t>NET CASH FROM/(USED) FINANCING ACTIVITIES</t>
  </si>
  <si>
    <t>NET INCREASE/ (DECREASE) IN CASH HELD</t>
  </si>
  <si>
    <t>Cash/cash equivalents at the year begin:</t>
  </si>
  <si>
    <t>Cash/cash equivalents at the year end:</t>
  </si>
  <si>
    <t>Non-Compliance Issues</t>
  </si>
  <si>
    <t>Remedial Action Taken</t>
  </si>
  <si>
    <t>Use data below to populate graph</t>
  </si>
  <si>
    <t>Long-Term Loans (annuity/reducing balance)</t>
  </si>
  <si>
    <t>Long-Term Loans (non-annuity)</t>
  </si>
  <si>
    <t>Local registered stock</t>
  </si>
  <si>
    <t>Instalment Credit</t>
  </si>
  <si>
    <t>Financial Leases</t>
  </si>
  <si>
    <t>PPP liabilities</t>
  </si>
  <si>
    <t>Finance Granted By Cap Equipment Supplier</t>
  </si>
  <si>
    <t>Marketable Bonds</t>
  </si>
  <si>
    <t>Non-Marketable Bonds</t>
  </si>
  <si>
    <t>Bankers Acceptances</t>
  </si>
  <si>
    <t>Financial derivatives</t>
  </si>
  <si>
    <t>Other Securities</t>
  </si>
  <si>
    <t>Municipality</t>
  </si>
  <si>
    <t>Municipal Entities</t>
  </si>
  <si>
    <t>Number and Period of Suspensions</t>
  </si>
  <si>
    <t>Disciplinary action taken</t>
  </si>
  <si>
    <t>Financial Competency Development:  Progress Report*</t>
  </si>
  <si>
    <t>Consolidated: Total of A and B</t>
  </si>
  <si>
    <t>Consolidated: Competency assessments completed for A and B (Regulation 14(4)(b) and (d))</t>
  </si>
  <si>
    <t>Consolidated: Total number of officials whose performance agreements comply with Regulation 16 (Regulation 14(4)(f))</t>
  </si>
  <si>
    <t>Consolidated: Total number of officials that meet prescribed competency levels (Regulation 14(4)(e))</t>
  </si>
  <si>
    <t>Financial Officials</t>
  </si>
  <si>
    <t>Accounting officer</t>
  </si>
  <si>
    <t>Chief financial officer</t>
  </si>
  <si>
    <t>Senior managers</t>
  </si>
  <si>
    <t>Any other financial officials</t>
  </si>
  <si>
    <t>Supply Chain Management Officials</t>
  </si>
  <si>
    <t>Heads of supply chain management units</t>
  </si>
  <si>
    <t>Supply chain management senior managers</t>
  </si>
  <si>
    <t>TOTAL</t>
  </si>
  <si>
    <t>Proportion of households with access to piped water</t>
  </si>
  <si>
    <t>Satisfaction with:</t>
  </si>
  <si>
    <t>Overall satisfaction with:</t>
  </si>
  <si>
    <t>IDP Participation and Alignment Criteria*</t>
  </si>
  <si>
    <t>Number and Cost of Injuries on Duty</t>
  </si>
  <si>
    <t>Disciplinary Action Taken on Cases of Financial Misconduct</t>
  </si>
  <si>
    <t>Level</t>
  </si>
  <si>
    <t>Date of appoinment</t>
  </si>
  <si>
    <t>No. appointed</t>
  </si>
  <si>
    <t>Reason for appointment when no established post exist</t>
  </si>
  <si>
    <t>Status of audit report:</t>
  </si>
  <si>
    <t>Status of audit report**:</t>
  </si>
  <si>
    <t>R '000</t>
  </si>
  <si>
    <t>Nature and benefit from the grant
received, include description of any contributions in kind</t>
  </si>
  <si>
    <t>Repairs and Maintenance Expenditure</t>
  </si>
  <si>
    <t>Original Budget (OB)</t>
  </si>
  <si>
    <t>Actual to OB Variance (%)</t>
  </si>
  <si>
    <t>Adjustment to OB Variance (%)</t>
  </si>
  <si>
    <t xml:space="preserve">Actual Expenditure </t>
  </si>
  <si>
    <t>Cash Flow Outcomes</t>
  </si>
  <si>
    <t>Municipality Total</t>
  </si>
  <si>
    <t>Entities Total</t>
  </si>
  <si>
    <t xml:space="preserve">Total Project Value
</t>
  </si>
  <si>
    <t xml:space="preserve">                              Total households</t>
  </si>
  <si>
    <t>*Total number of households including informal settlements</t>
  </si>
  <si>
    <t xml:space="preserve">                           Below Minimum Service Level sub-total</t>
  </si>
  <si>
    <t xml:space="preserve">                          Minimum Service Level and Above sub-total</t>
  </si>
  <si>
    <t xml:space="preserve">                          Minimum Service Level and Above Percentage</t>
  </si>
  <si>
    <t xml:space="preserve">                           Below Minimum Service Level Percentage</t>
  </si>
  <si>
    <t>Function Applicable to Entity                 (Yes / No)</t>
  </si>
  <si>
    <t>* If municipality: indicate (yes or No); * If entity: Provide name of entity</t>
  </si>
  <si>
    <t>Ward Name (Number)</t>
  </si>
  <si>
    <t>Number of quarterly public ward meetings held during year</t>
  </si>
  <si>
    <t>Number of monthly reports submitted to Speakers Office on time</t>
  </si>
  <si>
    <t>No.</t>
  </si>
  <si>
    <t>Project Name and detail</t>
  </si>
  <si>
    <t>Start Date</t>
  </si>
  <si>
    <t>End Date</t>
  </si>
  <si>
    <t>Basic Service Provision</t>
  </si>
  <si>
    <t>Detail</t>
  </si>
  <si>
    <t>Total Households*</t>
  </si>
  <si>
    <t>Houses completed in year</t>
  </si>
  <si>
    <t>Top Four Service Delivery Priorities for Ward (Highest Priority First)</t>
  </si>
  <si>
    <t>Priority Name and Detail</t>
  </si>
  <si>
    <t>Functionality of Ward Committees</t>
  </si>
  <si>
    <t>Description of Services Rendered by the Service Provider</t>
  </si>
  <si>
    <t>Name of Service Provider (Entity or Municipal Department)</t>
  </si>
  <si>
    <t>Name and Description of Project</t>
  </si>
  <si>
    <t>Disclosures of Financial Interests</t>
  </si>
  <si>
    <t>Infrastructure - Total</t>
  </si>
  <si>
    <t>Heritage assets - Total</t>
  </si>
  <si>
    <t>Investment properties - Total</t>
  </si>
  <si>
    <t>Capital expenditure by Asset Class</t>
  </si>
  <si>
    <t>Infrastructure: Road transport - Total</t>
  </si>
  <si>
    <t>Infrastructure: Electricity - Total</t>
  </si>
  <si>
    <t>Infrastructure: Water - Total</t>
  </si>
  <si>
    <t>Infrastructure: Sanitation - Total</t>
  </si>
  <si>
    <t>Infrastructure: Other - Total</t>
  </si>
  <si>
    <t>Community - Total</t>
  </si>
  <si>
    <t>Table continued next page</t>
  </si>
  <si>
    <t>Infrastructure: Road transport -Total</t>
  </si>
  <si>
    <t>Variance (Act - OB)                       %</t>
  </si>
  <si>
    <t>Capital Project</t>
  </si>
  <si>
    <t>ICT and Other</t>
  </si>
  <si>
    <t>Works completed 
(Yes/No)</t>
  </si>
  <si>
    <t>Water Service Policy Objectives Taken From IDP</t>
  </si>
  <si>
    <t>Outline Service Targets</t>
  </si>
  <si>
    <t>(iii)</t>
  </si>
  <si>
    <t>(iv)</t>
  </si>
  <si>
    <t>(v)</t>
  </si>
  <si>
    <t>(vi)</t>
  </si>
  <si>
    <t>(i)</t>
  </si>
  <si>
    <t>(ii)</t>
  </si>
  <si>
    <t xml:space="preserve">Service Objectives </t>
  </si>
  <si>
    <t>Service Indicators</t>
  </si>
  <si>
    <t>Households without minimum water supply</t>
  </si>
  <si>
    <t xml:space="preserve">Households - Water Service Delivery Levels below the minimum     </t>
  </si>
  <si>
    <t xml:space="preserve">     Below Minimum Service Level sub-total</t>
  </si>
  <si>
    <t>Details</t>
  </si>
  <si>
    <t>Free Basic Service Policy Objectives Taken From IDP</t>
  </si>
  <si>
    <t>Electricity Service Policy Objectives Taken From IDP</t>
  </si>
  <si>
    <t>Road Service Policy Objectives Taken From IDP</t>
  </si>
  <si>
    <t>Employees:  Sanitation Services</t>
  </si>
  <si>
    <t>Access to Sanitation</t>
  </si>
  <si>
    <t>Proportion of households with access to sanitation</t>
  </si>
  <si>
    <t>Access To Sanitation</t>
  </si>
  <si>
    <t>Employees:  Electricity Services</t>
  </si>
  <si>
    <t>Employees:  Housing Services</t>
  </si>
  <si>
    <t>Employees:  Transport Services</t>
  </si>
  <si>
    <t>Stormwater Policy Objectives Taken From IDP</t>
  </si>
  <si>
    <t>(vii)</t>
  </si>
  <si>
    <t>Service Objective xxx</t>
  </si>
  <si>
    <t>Industrial</t>
  </si>
  <si>
    <t>Domestic</t>
  </si>
  <si>
    <t>Unaccountable water losses</t>
  </si>
  <si>
    <t>Public Meetings</t>
  </si>
  <si>
    <t>Nature and purpose of meeting</t>
  </si>
  <si>
    <t>Dates and manner of feedback given to community</t>
  </si>
  <si>
    <t>R'000</t>
  </si>
  <si>
    <t>Provision of minimum supply of electricity</t>
  </si>
  <si>
    <t>Elimination of gravel roads in townships</t>
  </si>
  <si>
    <t>Kilometers of gravel roads tarred (Kilometers of gravel road remaining)</t>
  </si>
  <si>
    <t>xxx kms</t>
  </si>
  <si>
    <t>xxx kms gravel roads tarred (xxx kms gravel roads remaining)</t>
  </si>
  <si>
    <t>Baseline                                                                                                    (xxx kms gravel roads remaining)</t>
  </si>
  <si>
    <t xml:space="preserve">Development of municipal roads as required </t>
  </si>
  <si>
    <t xml:space="preserve">xxx kms of municipal roads developed </t>
  </si>
  <si>
    <t>Transport Service Policy Objectives Taken From IDP</t>
  </si>
  <si>
    <t>Total Stormwater measures</t>
  </si>
  <si>
    <t>New stormwater measures</t>
  </si>
  <si>
    <t>Stormwater measures upgraded</t>
  </si>
  <si>
    <t>Stormwater measures maintained</t>
  </si>
  <si>
    <t>R' 000</t>
  </si>
  <si>
    <t>Phasing in of systems</t>
  </si>
  <si>
    <t xml:space="preserve">Strategy approval (Yes/No); Timescale x yrs </t>
  </si>
  <si>
    <t>Completion (Yes/No); x yrs remaining</t>
  </si>
  <si>
    <t>Provision of weekly collection service per household (HH)</t>
  </si>
  <si>
    <t>Economic Employment by Sector</t>
  </si>
  <si>
    <t>Local Economic Development Policy Objectives Taken From IDP</t>
  </si>
  <si>
    <t>Audit Report Status:</t>
  </si>
  <si>
    <t xml:space="preserve">Improve reliability of water supply </t>
  </si>
  <si>
    <t>Improve water conservation</t>
  </si>
  <si>
    <t>Housing Service Policy Objectives Taken From IDP</t>
  </si>
  <si>
    <t>Provision for housing for all households</t>
  </si>
  <si>
    <t>Skills Development Expenditure</t>
  </si>
  <si>
    <t>Applications for Land Use Development</t>
  </si>
  <si>
    <t>Formalisation of Townships</t>
  </si>
  <si>
    <t>Built Enviroment</t>
  </si>
  <si>
    <t>Rezoning</t>
  </si>
  <si>
    <t>Txxx</t>
  </si>
  <si>
    <t>Planning application received</t>
  </si>
  <si>
    <t>Determination made in year of receipt</t>
  </si>
  <si>
    <t>Determination made in following year</t>
  </si>
  <si>
    <t>Applications withdrawn</t>
  </si>
  <si>
    <t>Applications outstanding at year end</t>
  </si>
  <si>
    <t>Economic Activity by Sector</t>
  </si>
  <si>
    <t>Instrument</t>
  </si>
  <si>
    <t>Capital Expenditure of 5 largest projects*</t>
  </si>
  <si>
    <t>*Households</t>
  </si>
  <si>
    <t>T1.3.2</t>
  </si>
  <si>
    <t>Does the IDP have priorities, objectives, KPIs, development strategies?</t>
  </si>
  <si>
    <t>Does the budget align directly to the KPIs in the strategic plan?</t>
  </si>
  <si>
    <t>Do the IDP KPIs lead to functional area KPIs as per the SDBIP?</t>
  </si>
  <si>
    <t>Total Use of Water by Sector (cubic meters)</t>
  </si>
  <si>
    <t>Waste Management Service Policy Objectives Taken From IDP</t>
  </si>
  <si>
    <t>Waste Water (Sanitation) Service Policy Objectives Taken From IDP</t>
  </si>
  <si>
    <t>Waste Water (Sanitation)</t>
  </si>
  <si>
    <t>Component A: sub-total</t>
  </si>
  <si>
    <t>Transport</t>
  </si>
  <si>
    <t>Component B: sub-total</t>
  </si>
  <si>
    <t>Planning</t>
  </si>
  <si>
    <t>Local Economic Development</t>
  </si>
  <si>
    <t>Component C: sub-total</t>
  </si>
  <si>
    <t>Waste Water (Stormwater Drainage)</t>
  </si>
  <si>
    <t>Planning (Strategic &amp; Regulatary)</t>
  </si>
  <si>
    <t>Community &amp; Social Services</t>
  </si>
  <si>
    <t>Enviromental Proctection</t>
  </si>
  <si>
    <t>Security and Safety</t>
  </si>
  <si>
    <t>Sport and Recreation</t>
  </si>
  <si>
    <t>Corporate Policy Offices and Other</t>
  </si>
  <si>
    <t>Component D: sub-total</t>
  </si>
  <si>
    <t>Employees</t>
  </si>
  <si>
    <t>Posts</t>
  </si>
  <si>
    <t>Vacancies</t>
  </si>
  <si>
    <t>Approval or rejection of all build enviroment applications within a x weeks</t>
  </si>
  <si>
    <t>Reduction in planning decisions overturned</t>
  </si>
  <si>
    <t>Determination within 12 weeeks</t>
  </si>
  <si>
    <t>Determination within 8 weeeks</t>
  </si>
  <si>
    <t>Determination within x weeeks</t>
  </si>
  <si>
    <t>X planning decisions overturned</t>
  </si>
  <si>
    <t>No planning decisions overturned</t>
  </si>
  <si>
    <t>5% planning decisions overturned</t>
  </si>
  <si>
    <t>Training of people in essential skills: x, y, z</t>
  </si>
  <si>
    <t>Number of people trained (including retrained upskilled)</t>
  </si>
  <si>
    <t>x people trained</t>
  </si>
  <si>
    <t>Service Charges - electricity revenue</t>
  </si>
  <si>
    <t>Service Charges - water revenue</t>
  </si>
  <si>
    <t>Service Charges - sanitation revenue</t>
  </si>
  <si>
    <t>Service Charges - refuse revenue</t>
  </si>
  <si>
    <t>Service Charges - other</t>
  </si>
  <si>
    <t>Rentals of facilities and equipment</t>
  </si>
  <si>
    <t>Kilometers</t>
  </si>
  <si>
    <t>Total gravel roads</t>
  </si>
  <si>
    <t>New gravel roads constructed</t>
  </si>
  <si>
    <t>Gravel roads upgraded to tar</t>
  </si>
  <si>
    <t>Gravel roads graded/maintained</t>
  </si>
  <si>
    <t>Total tarred roads</t>
  </si>
  <si>
    <t>New tar roads</t>
  </si>
  <si>
    <t>Existing tar roads re-tarred</t>
  </si>
  <si>
    <t>Existing tar roads re-sheeted</t>
  </si>
  <si>
    <t>Tar roads maintained</t>
  </si>
  <si>
    <t>Solid Waste Service Delivery Levels</t>
  </si>
  <si>
    <t>Households - Solid Waste Service Delivery Levels below the minimum</t>
  </si>
  <si>
    <t>Employees:  Solid Waste Magement Services</t>
  </si>
  <si>
    <t>Employees: Waste Disposal and Other Services</t>
  </si>
  <si>
    <t>Stormwater Infrastructure</t>
  </si>
  <si>
    <t>Employees:  Stormmwater Services</t>
  </si>
  <si>
    <t>Planning Policy Objectives Taken From IDP</t>
  </si>
  <si>
    <t>Employees:  Planning Services</t>
  </si>
  <si>
    <t>Jobs</t>
  </si>
  <si>
    <t xml:space="preserve">EPWP Projects </t>
  </si>
  <si>
    <t xml:space="preserve">Jobs created through EPWP projects </t>
  </si>
  <si>
    <t>Employees: Local Economic Development Services</t>
  </si>
  <si>
    <t>Total Appointments as of beginning of Financial Year</t>
  </si>
  <si>
    <t>Days</t>
  </si>
  <si>
    <t>Employees using injury leave</t>
  </si>
  <si>
    <t>Total Estimated Cost</t>
  </si>
  <si>
    <t>Injury Leave Taken</t>
  </si>
  <si>
    <t>Average Injury Leave per employee</t>
  </si>
  <si>
    <t>Estimated cost</t>
  </si>
  <si>
    <t>Proportion of sick leave without medical certification</t>
  </si>
  <si>
    <t>Employees using sick leave</t>
  </si>
  <si>
    <t>Total employees in post*</t>
  </si>
  <si>
    <t>Total sick leave</t>
  </si>
  <si>
    <t>*Average sick leave per Employees</t>
  </si>
  <si>
    <t xml:space="preserve">Has the statutory municipal calculator been used as part of the evaluation process ?     </t>
  </si>
  <si>
    <t>Employees as at the beginning of the financial year</t>
  </si>
  <si>
    <t>Adjustments Budget</t>
  </si>
  <si>
    <t>Operating Cost</t>
  </si>
  <si>
    <t>Employees: Road Services</t>
  </si>
  <si>
    <t>Total Value</t>
  </si>
  <si>
    <t xml:space="preserve">Value
2008/09                                                                                                                                                                   </t>
  </si>
  <si>
    <t>Contract Value</t>
  </si>
  <si>
    <t>Table continued from previous page</t>
  </si>
  <si>
    <t>Unemployment Rate</t>
  </si>
  <si>
    <t>Proportion of Households with no Income</t>
  </si>
  <si>
    <t>Proportion of Population in Low-skilled Employment</t>
  </si>
  <si>
    <t>HIV/AIDS Prevalence</t>
  </si>
  <si>
    <t>Illiterate people older than 14 years</t>
  </si>
  <si>
    <t>Housing Backlog as proportion of current demand</t>
  </si>
  <si>
    <t>T3.5.3</t>
  </si>
  <si>
    <t>T A</t>
  </si>
  <si>
    <t>T B</t>
  </si>
  <si>
    <t>T C</t>
  </si>
  <si>
    <t>T D</t>
  </si>
  <si>
    <t>T F.1</t>
  </si>
  <si>
    <t>T F.2</t>
  </si>
  <si>
    <t>T G</t>
  </si>
  <si>
    <t xml:space="preserve">Employees:  Cemetories and Cremotoriums </t>
  </si>
  <si>
    <t>Pollution Control Policy Objectives Taken From IDP</t>
  </si>
  <si>
    <t>Employees:  Pollution Control</t>
  </si>
  <si>
    <t>Clinics Policy Objectives Taken From IDP</t>
  </si>
  <si>
    <t>Employees: Clinics</t>
  </si>
  <si>
    <t>Ambulances Policy Objectives Taken From IDP</t>
  </si>
  <si>
    <t>Employees: Ambulances</t>
  </si>
  <si>
    <t>Police Policy Objectives Taken From IDP</t>
  </si>
  <si>
    <t>Fire Service Policy Objectives Taken From IDP</t>
  </si>
  <si>
    <t>Employees: Fire Services</t>
  </si>
  <si>
    <t>Disater Management, Animal Licencing and Control, Control of Public Nuisances, Etc Policy Objectives Taken From IDP</t>
  </si>
  <si>
    <t>Employees: Disater Management, Animal Licencing and Control, Control of Public Nuisances, Etc</t>
  </si>
  <si>
    <t>Sport and Recreation Policy Objectives Taken From IDP</t>
  </si>
  <si>
    <t>Employees: Sport and Recreation</t>
  </si>
  <si>
    <t>The Executive and Council Policy Objectives Taken From IDP</t>
  </si>
  <si>
    <t>Employees: The Executive and Council</t>
  </si>
  <si>
    <t>Financial Service Policy Objectives Taken From IDP</t>
  </si>
  <si>
    <t>Human Resource Services Policy Objectives Taken From IDP</t>
  </si>
  <si>
    <t>Employees: Human Resource Services</t>
  </si>
  <si>
    <t>ICT Services Policy Objectives Taken From IDP</t>
  </si>
  <si>
    <t>Employees: ICT Services</t>
  </si>
  <si>
    <t>Cemetories and Crematoriums Policy Objectives Taken From IDP</t>
  </si>
  <si>
    <t>Employees: Financial Services</t>
  </si>
  <si>
    <t>Future capacity of existing and earmarked (approved use and in council possession) waste disposal sites</t>
  </si>
  <si>
    <t>The amount of spare capacity available in terms of the number of years capacity available at the current rate of landfill usage</t>
  </si>
  <si>
    <t xml:space="preserve">Proportion of population visiting public health clinics </t>
  </si>
  <si>
    <t xml:space="preserve">% of children under 1 year that are immunised. </t>
  </si>
  <si>
    <t>Reduction in road accidents</t>
  </si>
  <si>
    <t>x% reduction in road accidents over the target for the previous year</t>
  </si>
  <si>
    <t>Increase in speed of payment of tariffs, tax demands, invoices</t>
  </si>
  <si>
    <t>Reducing the number of invoices raised by increasing advance payment for services rendered (A project requiring partipation by all departments but let by the central finance department)</t>
  </si>
  <si>
    <t>Improving speed of legal measures to recover revenues</t>
  </si>
  <si>
    <t>Commence legal proceedings for recovery of revenues within 4 weeks of the due date</t>
  </si>
  <si>
    <t>Legal proceeding within 4 weeks of due date</t>
  </si>
  <si>
    <t>% of legal proceeding commenced within 4 weeks of due date</t>
  </si>
  <si>
    <t>Original Budget              (%)</t>
  </si>
  <si>
    <t>Adjustments Budget              (%)</t>
  </si>
  <si>
    <t>Adjust-ments 
 Budget</t>
  </si>
  <si>
    <t>Major conditions applied by donor (continue below if necessary)</t>
  </si>
  <si>
    <t>Neighbourhood Development Partnership Grant</t>
  </si>
  <si>
    <t>Public Transport Infrastructure and Systems Grant</t>
  </si>
  <si>
    <t>Development of fully integrated stormwater management systems including wetlands and natural water courses</t>
  </si>
  <si>
    <t>Determine planning application within a reasonable timescale</t>
  </si>
  <si>
    <t>Ambulance turnaround time (Timeout to patients and back to medical facility)</t>
  </si>
  <si>
    <t>Turnout time compared to National guidelines</t>
  </si>
  <si>
    <t>% turn out within guidelines (total number of turn outs)</t>
  </si>
  <si>
    <t>Water and air purity</t>
  </si>
  <si>
    <t>Air: x% of all readings taken throughout the year on at least weekly to be found acceptable by National standard</t>
  </si>
  <si>
    <t>Actual No.</t>
  </si>
  <si>
    <t>Estimate No.</t>
  </si>
  <si>
    <t>Passenger journeys</t>
  </si>
  <si>
    <t>Seats available for all journeys</t>
  </si>
  <si>
    <t>Average Unused Bus Capacity for all journeys</t>
  </si>
  <si>
    <t>Size of bus fleet at year end</t>
  </si>
  <si>
    <t>Proportion of the fleet off road road at any one time</t>
  </si>
  <si>
    <t>No. of Bus journeys scheduled</t>
  </si>
  <si>
    <t>No. of journeys cancelled</t>
  </si>
  <si>
    <t>Proportion of journeys cancelled</t>
  </si>
  <si>
    <t>Average number of Buses off the road at any one time</t>
  </si>
  <si>
    <t>Average number of Patient visits on an average day</t>
  </si>
  <si>
    <t>Total Medical Staff available on an average day</t>
  </si>
  <si>
    <t>Average Pateint waiting time</t>
  </si>
  <si>
    <t>Number of HIV/AIDS tests undertaken in the year</t>
  </si>
  <si>
    <t>Number of tests in 4 above that proved positive</t>
  </si>
  <si>
    <t>Number of children that are immunised at under 1 year of age</t>
  </si>
  <si>
    <t>Child immunisation s above compared with the child population under 1 year of age</t>
  </si>
  <si>
    <t>mins</t>
  </si>
  <si>
    <t>Number of patients taken to medical facilities during the year</t>
  </si>
  <si>
    <t>No. ambulance</t>
  </si>
  <si>
    <t>No. paramedics</t>
  </si>
  <si>
    <t>Average time from emergency call to arrival at the patient - in urban areas</t>
  </si>
  <si>
    <t>Average time from emergency call to arrival at the patient - in rural areas</t>
  </si>
  <si>
    <t>Average time from emergency call to the transportation of patient to a medical facility - in rural areas</t>
  </si>
  <si>
    <t>Average time from emergency call to the transportation of patient to a medical facility - in urban areas</t>
  </si>
  <si>
    <t>Number of road traffic accidents during the year</t>
  </si>
  <si>
    <t>Number of police officers in the field on an average day</t>
  </si>
  <si>
    <t>Number of police officers on duty on an average day</t>
  </si>
  <si>
    <t>Total fires attended in the year</t>
  </si>
  <si>
    <t>Total of other incidents attended in the year</t>
  </si>
  <si>
    <t>Average turnout time - urban areas</t>
  </si>
  <si>
    <t>Average turnout time - rural areas</t>
  </si>
  <si>
    <t>Fire fighters in post at year end</t>
  </si>
  <si>
    <t>Total fire appliances at year end</t>
  </si>
  <si>
    <t>Average number of appliance off the road during the year</t>
  </si>
  <si>
    <t>Details of the types of account raised and recovered</t>
  </si>
  <si>
    <t>Billed in Year</t>
  </si>
  <si>
    <t>Estimated Proportion of accounts billed that were collected %</t>
  </si>
  <si>
    <t>Estmated outturn for accounts billed in year</t>
  </si>
  <si>
    <t>Proportion of accounts value billed that were collected %</t>
  </si>
  <si>
    <t>Actual for accounts billed in year</t>
  </si>
  <si>
    <t>Proportion of accounts value billed that were collected in the year %</t>
  </si>
  <si>
    <t>Property Rates</t>
  </si>
  <si>
    <t>Electricity - B</t>
  </si>
  <si>
    <t>Water - B</t>
  </si>
  <si>
    <t>Provision of alternative support to low income households that do not receive all Free Basic Services</t>
  </si>
  <si>
    <t>Age</t>
  </si>
  <si>
    <t>Population '000</t>
  </si>
  <si>
    <t>Population Details</t>
  </si>
  <si>
    <t>Age: 0 - 4</t>
  </si>
  <si>
    <t>Age: 5 - 9</t>
  </si>
  <si>
    <t>Age: 10 - 19</t>
  </si>
  <si>
    <t>Age: 20 - 29</t>
  </si>
  <si>
    <t>Age: 30 - 39</t>
  </si>
  <si>
    <t>Age: 40 - 49</t>
  </si>
  <si>
    <t>Age: 50 - 59</t>
  </si>
  <si>
    <t>Age: 60 - 69</t>
  </si>
  <si>
    <t>Age: 70+</t>
  </si>
  <si>
    <t>Nature of Alleged Misconduct and Rand value of any loss to the municipality</t>
  </si>
  <si>
    <t>Number of days and Cost of Sick Leave (excluding injuries on duty)</t>
  </si>
  <si>
    <t>* The percentage indicates the proportion of those surveyed that believed that relevant performance was at least satisfactory</t>
  </si>
  <si>
    <t>Audit Report Status*:</t>
  </si>
  <si>
    <t xml:space="preserve">Note:*The report status is supplied by the Auditor General and ranges from unqualified (at best); to unqualified with other matters specified; qualified; adverse; and disclaimed (at worse)                                                                                                                  </t>
  </si>
  <si>
    <t xml:space="preserve">** Inclusion of "Status" depends on nature of AG's remarks on Performance Data.                                                                                                                                                 </t>
  </si>
  <si>
    <t>Bio-Diversity; Landscape and Other Policy Objectives Taken From IDP</t>
  </si>
  <si>
    <t>Employees: Bio-Diversity; Landscape and Other</t>
  </si>
  <si>
    <t>Property; Legal; Risk Management; and Procurement Services Policy Objectives Taken From IDP</t>
  </si>
  <si>
    <t>Employees: Property; Legal; Risk Management; and Procurement Services</t>
  </si>
  <si>
    <t>T N</t>
  </si>
  <si>
    <t>Municipal / Entity Functions</t>
  </si>
  <si>
    <t>Libraries; Archives; Museums; Galleries; Community Facilities; Other Policy Objectives Taken From IDP</t>
  </si>
  <si>
    <t>Employees:  Libraries; Archives; Museums; Galleries; Community Facilities; Other</t>
  </si>
  <si>
    <t>Child Care; Aged Care; Social Programmes Policy Objectives Taken From IDP</t>
  </si>
  <si>
    <t>Employees:  Child Care; Aged Care; Social Programmes</t>
  </si>
  <si>
    <t>Choose name from list - Table A1 Financial Summary</t>
  </si>
  <si>
    <t>Financial Performance</t>
  </si>
  <si>
    <t>Investment revenue</t>
  </si>
  <si>
    <t>Materials and bulk purchases</t>
  </si>
  <si>
    <t>Contributions recognised - capital &amp; contributed assets</t>
  </si>
  <si>
    <t>Capital expenditure &amp; funds sources</t>
  </si>
  <si>
    <t>Total sources of capital funds</t>
  </si>
  <si>
    <t>Financial position</t>
  </si>
  <si>
    <t>Community wealth/Equity</t>
  </si>
  <si>
    <t>Cash flows</t>
  </si>
  <si>
    <t>Net cash from (used) operating</t>
  </si>
  <si>
    <t>Net cash from (used) investing</t>
  </si>
  <si>
    <t>Net cash from (used) financing</t>
  </si>
  <si>
    <t>Cash backing/surplus reconciliation</t>
  </si>
  <si>
    <t>Balance - surplus (shortfall)</t>
  </si>
  <si>
    <t>Asset management</t>
  </si>
  <si>
    <t>Asset register summary (WDV)</t>
  </si>
  <si>
    <t>Renewal of Existing Assets</t>
  </si>
  <si>
    <t>Repairs and Maintenance</t>
  </si>
  <si>
    <t>Free services</t>
  </si>
  <si>
    <t>Cost of Free Basic Services provided</t>
  </si>
  <si>
    <t>Revenue cost of free services provided</t>
  </si>
  <si>
    <t>Medium Term Revenue and Expenditure Framework</t>
  </si>
  <si>
    <t>July</t>
  </si>
  <si>
    <t>August</t>
  </si>
  <si>
    <t>Sept.</t>
  </si>
  <si>
    <t>October</t>
  </si>
  <si>
    <t>November</t>
  </si>
  <si>
    <t>December</t>
  </si>
  <si>
    <t>January</t>
  </si>
  <si>
    <t>February</t>
  </si>
  <si>
    <t>March</t>
  </si>
  <si>
    <t>April</t>
  </si>
  <si>
    <t>May</t>
  </si>
  <si>
    <t>June</t>
  </si>
  <si>
    <t>1. Surplus (Deficit) must reconcile with Budeted Financial Performance</t>
  </si>
  <si>
    <t>check</t>
  </si>
  <si>
    <t>(viii)</t>
  </si>
  <si>
    <t>(ix)</t>
  </si>
  <si>
    <t>* This is a statutory report under the National Treasury: Local Government: MFMA Competency Regulations (June 2007)</t>
  </si>
  <si>
    <t>Financial Summary</t>
  </si>
  <si>
    <t>Variances are calculated by dividing the difference between actual and original/adjustments budget by the actual. This table is aligned to MBRR table A1</t>
  </si>
  <si>
    <t>T K.1</t>
  </si>
  <si>
    <t>T K.2</t>
  </si>
  <si>
    <t>T O</t>
  </si>
  <si>
    <t>Revenue Collection Performance by Source</t>
  </si>
  <si>
    <t>Total Revenue by Vote</t>
  </si>
  <si>
    <t>Example 1 - Vote 1</t>
  </si>
  <si>
    <t>Example 2 - Vote 2</t>
  </si>
  <si>
    <t>Example 3 - Vote 3</t>
  </si>
  <si>
    <t>Example 4 - Vote 4</t>
  </si>
  <si>
    <t>Example 5 - Vote 5</t>
  </si>
  <si>
    <t>Example 6 - Vote 6</t>
  </si>
  <si>
    <t>Example 7 - Vote 7</t>
  </si>
  <si>
    <t>Example 8 - Vote 8</t>
  </si>
  <si>
    <t>Example 9 - Vote 9</t>
  </si>
  <si>
    <t>Example 10 - Vote 10</t>
  </si>
  <si>
    <t>Example 11 - Vote 11</t>
  </si>
  <si>
    <t>Example 12 - Vote 12</t>
  </si>
  <si>
    <t>Example 13 - Vote 13</t>
  </si>
  <si>
    <t>Example 14 - Vote 14</t>
  </si>
  <si>
    <t>Example 15 - Vote 15</t>
  </si>
  <si>
    <t>Financial Performance of Operational Services</t>
  </si>
  <si>
    <t>Revenue Collection Performance by Vote</t>
  </si>
  <si>
    <t>Variances are calculated by dividing the difference between actual and original/adjustments budget by the actual. This table is aligned to MBRR table A3</t>
  </si>
  <si>
    <t>Variances are calculated by dividing the difference between actual and original/adjustments budget by the actual. This table is aligned to MBRR table A4.</t>
  </si>
  <si>
    <t>Other S57 Managers (Finance posts)</t>
  </si>
  <si>
    <t>Senior management: Levels 13-15 (Finance posts)</t>
  </si>
  <si>
    <t>Senior management: Levels 13-15 (excluding Finance Posts)</t>
  </si>
  <si>
    <t>Other S57 Managers (excluding Finance Posts)</t>
  </si>
  <si>
    <t>Highly skilled supervision: levels 9-12  (Finance posts)</t>
  </si>
  <si>
    <t>Highly skilled supervision: levels 9-12 (excluding Finance posts)</t>
  </si>
  <si>
    <t xml:space="preserve">Provision of toilets within standard </t>
  </si>
  <si>
    <t>(x)</t>
  </si>
  <si>
    <t>*Current Year</t>
  </si>
  <si>
    <t xml:space="preserve"> *Previous Year</t>
  </si>
  <si>
    <t>*Previous Year</t>
  </si>
  <si>
    <t>Additional Households provided with minimum water supply during the year (Number of households (HHs) without supply at year end)</t>
  </si>
  <si>
    <t>xxxxxxxxx additional HHs             (xxxxxx HHs outstanding)</t>
  </si>
  <si>
    <t xml:space="preserve">xxxxx additional HHs (xxx HHs remaining)  </t>
  </si>
  <si>
    <t>Propotionate reduction in average weekly collection failures year on year (average number of collection failures each week)</t>
  </si>
  <si>
    <t>xxx weekly collection  failures</t>
  </si>
  <si>
    <t>Additional households (HHs) provided with minimum supply during the year (Number of HHs below minimum supply level)</t>
  </si>
  <si>
    <t>xxxxxx additional HHs (xxxxxx HHs below minimum)</t>
  </si>
  <si>
    <t>Additional houses provided during the year (Houses required at year end)</t>
  </si>
  <si>
    <t>xxxxxx additional houses              (xxxxxx houses required)</t>
  </si>
  <si>
    <t>xxxx LIHs receiving support (out of xxx LIHs in total)</t>
  </si>
  <si>
    <t>Strategy approval (Yes/No); x yrs remaining</t>
  </si>
  <si>
    <t>Determination within 11 weeeks</t>
  </si>
  <si>
    <t>4% planning decisions overturned</t>
  </si>
  <si>
    <t>Water: x% of all readings taken throughout the year on at least weekly to be found acceptable (clean) by National Standards</t>
  </si>
  <si>
    <t>% of those tested for HIV/AIDS that proved positive; (number of those tested)</t>
  </si>
  <si>
    <t>Average turnaround time in rural areas</t>
  </si>
  <si>
    <t>Average turnaround time in urban areas</t>
  </si>
  <si>
    <t>x% reduction in number of invoices raised over the previous year's target</t>
  </si>
  <si>
    <t xml:space="preserve">B- Basic; C= Consumption. See chapter 6 for the Auditor General's rating of the quality of the financial Accounts and the systems behind them.                                                                                                                                  </t>
  </si>
  <si>
    <t>Households with minimum service delivery</t>
  </si>
  <si>
    <t>Households without minimum service delivery</t>
  </si>
  <si>
    <t>Shortfall in Housing units</t>
  </si>
  <si>
    <t>Ward(s) affected</t>
  </si>
  <si>
    <t>* Loans/Grants - whether in cash or in kind</t>
  </si>
  <si>
    <t>All Organisation or Person in receipt of Loans */Grants* provided by the municipality</t>
  </si>
  <si>
    <t>Households (HHs)</t>
  </si>
  <si>
    <t>No. HHs</t>
  </si>
  <si>
    <t>% HHs</t>
  </si>
  <si>
    <t>Committees Allocated</t>
  </si>
  <si>
    <t>*Ward and/ or Party Represented</t>
  </si>
  <si>
    <t>Note: * Councillors appointed on a proportional basis do not have wards allocated to them</t>
  </si>
  <si>
    <t>Councillors, Committees Allocated and Council Attendance</t>
  </si>
  <si>
    <t>Committees (other than Mayoral / Executive Committee) and Purposes of Committees</t>
  </si>
  <si>
    <t>Proportion of waste that is recycled</t>
  </si>
  <si>
    <t>Volumes of waste recycled as a percentage of total volume of waste disposed of at landfill sites.</t>
  </si>
  <si>
    <t>x% of landfill sites by volume that are being managed in compliance with the Enviromental Conservation Act 1989.</t>
  </si>
  <si>
    <t>Proportion of landfill sites in compliance with the Enviromental Conservation Act 1989.</t>
  </si>
  <si>
    <t>of sites compliant</t>
  </si>
  <si>
    <t>Electricity - C</t>
  </si>
  <si>
    <t>Water - C</t>
  </si>
  <si>
    <t>Note: *For posts which are established and funded in the approved budget or adjustments budget (where changes in employee provision have been made).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t>
  </si>
  <si>
    <t>Municipal Audit Committee Recommendations</t>
  </si>
  <si>
    <t>Date of Committee</t>
  </si>
  <si>
    <t>Approved Posts</t>
  </si>
  <si>
    <t>Totals</t>
  </si>
  <si>
    <t>Designations</t>
  </si>
  <si>
    <t>*Total Approved Posts</t>
  </si>
  <si>
    <t>Terminations during the Financial Year</t>
  </si>
  <si>
    <t>Name of Policy</t>
  </si>
  <si>
    <t>Date adopted by council or comment on failure to adopt</t>
  </si>
  <si>
    <t>Completed</t>
  </si>
  <si>
    <t xml:space="preserve"> Reviewed</t>
  </si>
  <si>
    <t>Code of Conduct for employees</t>
  </si>
  <si>
    <t>Use name of local policies if different from above and at any other HR policies not listed.</t>
  </si>
  <si>
    <t>Details of Disciplinary Action taken or Status of Case and Reasons why not Finalised</t>
  </si>
  <si>
    <t>Councillors, senior officials and managers</t>
  </si>
  <si>
    <t>T4.5.3</t>
  </si>
  <si>
    <t>Employees Whose Salary Levels Exceed The Grade Determined By Job Evaluation</t>
  </si>
  <si>
    <t xml:space="preserve"> Performance Rewards By Gender</t>
  </si>
  <si>
    <t>Proportion of beneficiaries within group</t>
  </si>
  <si>
    <t>Note: MSA 2000 S51(d) requires that … ‘performance plans, on which rewards are based should be aligned with the IDP’… (IDP objectives and targets are set out in Chapter 3) and that Service Delivery and Budget Implementation Plans (developed under MFMA S69 and Circular 13) should be consistent with the higher level IDP targets and must be incorporated appropriately in personal performance agreements as the basis of performance rewards. Those with disability are shown in brackets '(x)' in the 'Number of beneficiaries' column as well as in the numbers at the right hand side of the column (as illustrated above).</t>
  </si>
  <si>
    <t>Expenditure:</t>
  </si>
  <si>
    <t>Total Operational Expenditure</t>
  </si>
  <si>
    <t xml:space="preserve">    Employees</t>
  </si>
  <si>
    <t xml:space="preserve">    Repairs and Maintenance</t>
  </si>
  <si>
    <t xml:space="preserve">    Other</t>
  </si>
  <si>
    <t>Service Backlogs: Schools and Clinics</t>
  </si>
  <si>
    <t>Establishments lacking basic services</t>
  </si>
  <si>
    <t>Solid Waste Collection</t>
  </si>
  <si>
    <t>Schools (NAMES, LOCATIONS)</t>
  </si>
  <si>
    <t>Clinics (NAMES, LOCATIONS)</t>
  </si>
  <si>
    <t>Names and locations of schools and clinics lacking one or more services. Use 'x' to mark lack of service at appropriate  level for the number of people attending the school/clinic, allowing for the proper functioning of the establishment concerned.</t>
  </si>
  <si>
    <t>Scale of backlogs</t>
  </si>
  <si>
    <t>Impact of backlogs</t>
  </si>
  <si>
    <t>Services and Locations</t>
  </si>
  <si>
    <t>Clinics:</t>
  </si>
  <si>
    <t>Housing:</t>
  </si>
  <si>
    <t>Licencing and Testing Centre:</t>
  </si>
  <si>
    <t>Reseviors</t>
  </si>
  <si>
    <t>Schools (Primary and High):</t>
  </si>
  <si>
    <t>Sports Fields:</t>
  </si>
  <si>
    <t>Service Backlogs Experienced by the Commmunity where another Sphere of Government is the Service Provider (where the municipality whether or not act on agency basis)</t>
  </si>
  <si>
    <t>Third Tier Structure</t>
  </si>
  <si>
    <t>Directorate</t>
  </si>
  <si>
    <t>Director/Manager (State title and name)</t>
  </si>
  <si>
    <t>Use as a spill-over schedule if top 3 tiers cannot be accomodated in chapter 2 (T2.2.2).</t>
  </si>
  <si>
    <t>Full Time / Part Time</t>
  </si>
  <si>
    <t>FT/PT</t>
  </si>
  <si>
    <t>* MIG is a government grant program designed to fund a reduction in service backlogs, mainly: Water; Sanitation; Roads; Electricity. Expenditure on new, upgraded and renewed infrastructure is set out at Appendix M; note also the calculation of the variation.  Variances are calculated by dividing the difference between actual and original/adjustments budget by the actual.</t>
  </si>
  <si>
    <t>*R</t>
  </si>
  <si>
    <t>%*</t>
  </si>
  <si>
    <t xml:space="preserve">*% and *R value of municipal salaries (original budget) allocated  for workplace skills plan. </t>
  </si>
  <si>
    <t>Those with disability are shown in brackets '(x)' in the 'Number of beneficiaries' column as well as in the numbers at the right hand side of the column (as illustrated above).</t>
  </si>
  <si>
    <t>T E</t>
  </si>
  <si>
    <t>T H.1</t>
  </si>
  <si>
    <t>T H.2</t>
  </si>
  <si>
    <t xml:space="preserve">                                                                                 T L</t>
  </si>
  <si>
    <t>T M.1</t>
  </si>
  <si>
    <t>T M.2</t>
  </si>
  <si>
    <t>Capital Expenditure -  Upgrade/Renewal Programme*</t>
  </si>
  <si>
    <t>Capital Expenditure - New Assets Programme*</t>
  </si>
  <si>
    <t>T P</t>
  </si>
  <si>
    <t>T Q</t>
  </si>
  <si>
    <t>T R</t>
  </si>
  <si>
    <t>T S</t>
  </si>
  <si>
    <t>Name of Entity &amp; Purpose</t>
  </si>
  <si>
    <t>(a) Service Indicators</t>
  </si>
  <si>
    <t>(b) Service Targets</t>
  </si>
  <si>
    <t>Municipal Entity/Service Provider Performance Schedule</t>
  </si>
  <si>
    <t>Vacancies (fulltime equivalents)</t>
  </si>
  <si>
    <t>Vacancies (as a % of total posts)</t>
  </si>
  <si>
    <t>Total project value represents the estimated cost of the project on approval by council (including past and future expenditure as appropriate.</t>
  </si>
  <si>
    <t>Variance (Act - Adj)                        %</t>
  </si>
  <si>
    <t>"Project C"</t>
  </si>
  <si>
    <t>Service Data for Clinics</t>
  </si>
  <si>
    <t>Municipal Bus Service Data</t>
  </si>
  <si>
    <t>Ambulance Service Data</t>
  </si>
  <si>
    <t>Metropolitan Police Service Data</t>
  </si>
  <si>
    <t>Metropolitan Fire Service Data</t>
  </si>
  <si>
    <t>Debt Recovery</t>
  </si>
  <si>
    <t>Services Delivered</t>
  </si>
  <si>
    <t>Waste Management (Solid Waste)</t>
  </si>
  <si>
    <t>T F.3</t>
  </si>
  <si>
    <t>Ward Title: Ward Name (Number)</t>
  </si>
  <si>
    <t xml:space="preserve">T I     </t>
  </si>
  <si>
    <t>Conditional Grants: excluding MIG</t>
  </si>
  <si>
    <t>Employees: Police Officers</t>
  </si>
  <si>
    <t>Police</t>
  </si>
  <si>
    <t>Chief Police Officer &amp; Deputy</t>
  </si>
  <si>
    <t>Other Police Officers</t>
  </si>
  <si>
    <t>Chief Fire Officer &amp; Deputy</t>
  </si>
  <si>
    <t>Other Fire Officers</t>
  </si>
  <si>
    <t>Fire Fighters</t>
  </si>
  <si>
    <t>Administrators</t>
  </si>
  <si>
    <t xml:space="preserve">   Other employees</t>
  </si>
  <si>
    <t xml:space="preserve">   Police Officers</t>
  </si>
  <si>
    <t xml:space="preserve">    Other employees</t>
  </si>
  <si>
    <t>Fire fighters</t>
  </si>
  <si>
    <t xml:space="preserve">    Fire fighters</t>
  </si>
  <si>
    <t>Police officers</t>
  </si>
  <si>
    <t>*Service level above minimun standard</t>
  </si>
  <si>
    <t>**Service level below minimun standard</t>
  </si>
  <si>
    <t>% HHs are the service above/below minimum starndard as a proportion of total HHs. 'Housing' refrs to * formal and ** informal settlements.</t>
  </si>
  <si>
    <t>Households in formal settlements</t>
  </si>
  <si>
    <t>Year end</t>
  </si>
  <si>
    <t>Percentage of HHs in formal settlements</t>
  </si>
  <si>
    <t>Total households 
(including in formal and informal settlements)</t>
  </si>
  <si>
    <t>Year -1</t>
  </si>
  <si>
    <t>Year 0</t>
  </si>
  <si>
    <t>Year 1</t>
  </si>
  <si>
    <t>Year -2</t>
  </si>
  <si>
    <t>By-Laws Gazetted* (Yes/No)</t>
  </si>
  <si>
    <t>An information statement containing a list of assets over a prescribed value that have been disposed of in terms of section 14 (2) or (4) during Year 1</t>
  </si>
  <si>
    <t># 6,000 litres of potable water supplied per formal connection per month</t>
  </si>
  <si>
    <t>Year 2</t>
  </si>
  <si>
    <t xml:space="preserve">Note: This statement should include no more than the top four priority service objectives. The indicators and targets specified above (columns (i) and (ii)) must be incoporated in the indicator set for each municipality to which they apply. These are 'universal municipal indicators'. * 'Previous Year' refers to the targets that were set in the Year 0 Budget/IDP round; *'Current Year' refers to the targets set in the Year 1 Budget/IDP round. *'Following Year' refers to the targets set in the Year 2 Budget/IDP round. Note that all targets in the IDP must be fundable within approved budget provision. MSA 2000 chapter 5 sets out the purpose and character of Intergrated Development Plans (IDPs) and chapter 6 sets out the requirements for the reduction of performance management arrangement by municipalities in which IDPs play a key role. </t>
  </si>
  <si>
    <t>Total Operational Revenue</t>
  </si>
  <si>
    <t>Net Operational Expenditure</t>
  </si>
  <si>
    <t xml:space="preserve">Total Operational Revenue </t>
  </si>
  <si>
    <t>Grants Received From Sources Other Than Division of Revenue Act (DoRA)</t>
  </si>
  <si>
    <t xml:space="preserve">Actual Grant
Year 0
</t>
  </si>
  <si>
    <t>Original Budget and Actual Expenditure on skills development Year 1</t>
  </si>
  <si>
    <t>Actual: End of Year 0</t>
  </si>
  <si>
    <t>MM and s57</t>
  </si>
  <si>
    <t>Expenditure on rewards    Year 1</t>
  </si>
  <si>
    <t>*Average is calculated by taking sick leave in colunm 2 divided by total employees in colunm 5</t>
  </si>
  <si>
    <t>Recommendations adopted (enter Yes) If not adopted (provide explanation)</t>
  </si>
  <si>
    <t>National and Provincial Outcomes for Local Government</t>
  </si>
  <si>
    <t>Outcome/Output</t>
  </si>
  <si>
    <t>Progress to date</t>
  </si>
  <si>
    <t>Number or Percentage Achieved</t>
  </si>
  <si>
    <t>Output: Improving access to basic services</t>
  </si>
  <si>
    <t>Output: Implementation of the Community Work Programme</t>
  </si>
  <si>
    <t>Output: Deepen democracy through a refined Ward Committee model</t>
  </si>
  <si>
    <t>Output: Administrative and financial capability</t>
  </si>
  <si>
    <t xml:space="preserve">* Note: Some of the outputs detailed on this table might have been reported for in other chapters, the information thereof should correspond with previously reported information. </t>
  </si>
  <si>
    <t>Plan Number: Plan Name</t>
  </si>
  <si>
    <t>Strategic Focus Area (IDP)</t>
  </si>
  <si>
    <t>Key Performance Indicator</t>
  </si>
  <si>
    <t>Baseline (Previous years actual)</t>
  </si>
  <si>
    <t>Demand</t>
  </si>
  <si>
    <t>Backlog</t>
  </si>
  <si>
    <t>Annual Target (Year)</t>
  </si>
  <si>
    <t>5 Year Target</t>
  </si>
  <si>
    <t>Means of verification</t>
  </si>
  <si>
    <t>Unit of Measure</t>
  </si>
  <si>
    <t>Portfolio of Evidence</t>
  </si>
  <si>
    <t>Internal Audit Comment</t>
  </si>
  <si>
    <t>Management Response</t>
  </si>
  <si>
    <t>Performance Monitoring Quality Assurance comment</t>
  </si>
  <si>
    <t>Quarterly Target</t>
  </si>
  <si>
    <t>Quarterly actual</t>
  </si>
  <si>
    <t>Status (Achieved/Not Achieved)</t>
  </si>
  <si>
    <t>Measures taken to improve performance</t>
  </si>
  <si>
    <t>Yes / No</t>
  </si>
  <si>
    <t>Employees appointed to posts not approved</t>
  </si>
  <si>
    <t>Technicians and associate professionals*</t>
  </si>
  <si>
    <t>*Registered with professional Associate Body e.g CA (SA)</t>
  </si>
  <si>
    <t>Finance Charges &amp; Impairment</t>
  </si>
  <si>
    <t>No. of people included in survey</t>
  </si>
  <si>
    <t>Number of by-law infringements attended</t>
  </si>
  <si>
    <t>Headings follow  the order of services as set out in chapter 3. Service totals should equate to those included in the Chapter 3 employee schedules. Employee and Approved Posts numbers are as at 30 June, as per the approved organogram.</t>
  </si>
  <si>
    <t>Year -3</t>
  </si>
  <si>
    <t xml:space="preserve">Financial Overview:  Year 0 </t>
  </si>
  <si>
    <t>*Note: See MSA section 13.</t>
  </si>
  <si>
    <t>By-laws Introduced during Year 0</t>
  </si>
  <si>
    <t>The previous annual report (Year -1)</t>
  </si>
  <si>
    <t>All current performance agreements required in terms of section 57(1)(b) of the Municipal Systems Act (Year 0) and resulting scorecards</t>
  </si>
  <si>
    <t>All service delivery agreements (Year 0)</t>
  </si>
  <si>
    <t>All long-term borrowing contracts (Year 0)</t>
  </si>
  <si>
    <t>All supply chain management contracts above a prescribed value (give value) for Year 0</t>
  </si>
  <si>
    <t>Contracts agreed in Year 0 to which subsection (1) of section 33 apply, subject to subsection (3) of that section</t>
  </si>
  <si>
    <t>Public-private partnership agreements referred to in section 120 made in Year 0</t>
  </si>
  <si>
    <t>All quarterly reports tabled in the council in terms of section 52 (d) during Year 0</t>
  </si>
  <si>
    <t xml:space="preserve">Note: MFMA s75 sets out the information that a municipality must include in its website as detailed above. Municipalities are, of course encouraged to use their websites more extensively than this to keep their community and stakeholders abreast of service delivery arrangements and municipal developments. </t>
  </si>
  <si>
    <t>* Section 26 of Municipal Systems Act 2000</t>
  </si>
  <si>
    <t>The annual report (Year 0) published/to be published</t>
  </si>
  <si>
    <t>T 3.19.6</t>
  </si>
  <si>
    <r>
      <t>Overview of Neighbourhoods within '</t>
    </r>
    <r>
      <rPr>
        <b/>
        <i/>
        <sz val="11"/>
        <color theme="1"/>
        <rFont val="Arial Narrow"/>
        <family val="2"/>
      </rPr>
      <t>Name of Municipality</t>
    </r>
    <r>
      <rPr>
        <b/>
        <sz val="11"/>
        <color theme="1"/>
        <rFont val="Arial Narrow"/>
        <family val="2"/>
      </rPr>
      <t>'</t>
    </r>
  </si>
  <si>
    <t>Municipal Website: Content and Currency of Material</t>
  </si>
  <si>
    <t>Do the IDP KPIs align to the section 57 Managers</t>
  </si>
  <si>
    <t>Income:</t>
  </si>
  <si>
    <r>
      <rPr>
        <i/>
        <sz val="10"/>
        <color theme="1"/>
        <rFont val="Arial Narrow"/>
        <family val="2"/>
      </rPr>
      <t>Less:</t>
    </r>
    <r>
      <rPr>
        <sz val="10"/>
        <color theme="1"/>
        <rFont val="Arial Narrow"/>
        <family val="2"/>
      </rPr>
      <t xml:space="preserve"> Expenditure</t>
    </r>
  </si>
  <si>
    <t>T 3.1.2</t>
  </si>
  <si>
    <t>T 2.11.2</t>
  </si>
  <si>
    <t>T 2.10.1</t>
  </si>
  <si>
    <t>T 2.9.1</t>
  </si>
  <si>
    <t>T 2.5.1</t>
  </si>
  <si>
    <t>T 2.4.3</t>
  </si>
  <si>
    <t>T 1.4.4</t>
  </si>
  <si>
    <t>T 1.4.3</t>
  </si>
  <si>
    <t>T 1.4.2</t>
  </si>
  <si>
    <t>T 1.2.7</t>
  </si>
  <si>
    <t>T 1.2.6</t>
  </si>
  <si>
    <t>T 1.2.4</t>
  </si>
  <si>
    <t>Source: Statistics SA                                                                                                                                                             T 1.2.2</t>
  </si>
  <si>
    <t>Total Capital Expenditure: Year -2 to Year 0</t>
  </si>
  <si>
    <t>(c) Mayor</t>
  </si>
  <si>
    <t>(c) Electricity Supply</t>
  </si>
  <si>
    <r>
      <t xml:space="preserve">Other </t>
    </r>
    <r>
      <rPr>
        <i/>
        <sz val="10"/>
        <rFont val="Arial Narrow"/>
        <family val="2"/>
      </rPr>
      <t>(list sub-class)</t>
    </r>
  </si>
  <si>
    <t>* This includes Neighbourhood Development Partnership Grant, Public Transport Infrastructure and Systems Grant and any other grant excluding Municipal Infrastructure Grant (MIG) which is dealt with in the main report, see T 5.8.3. Variances are calculated by dividing the difference between actual and original/adjustments budget by the actual. Obtain a list of grants from national and provincial government.</t>
  </si>
  <si>
    <t>* Financial intersests to be disclosed even if they incurred for only part of the year. See MBRR SA34A                                                                                           T J</t>
  </si>
  <si>
    <t>Period 1 July  to 30 June of Year 0 (Current Year)</t>
  </si>
  <si>
    <t>*Following Year</t>
  </si>
  <si>
    <t>Long Term Contracts (20 Largest Contracts Entered into during Year 0)</t>
  </si>
  <si>
    <t>Public Private Partnerships Entered into during Year 0</t>
  </si>
  <si>
    <r>
      <t xml:space="preserve">*Including informal settlements                                                                                                                                                                                   </t>
    </r>
    <r>
      <rPr>
        <sz val="10"/>
        <color theme="1"/>
        <rFont val="Arial Narrow"/>
        <family val="2"/>
      </rPr>
      <t xml:space="preserve">  </t>
    </r>
  </si>
  <si>
    <t>T 4.1.1</t>
  </si>
  <si>
    <t>*Vacancies            (Total time that vacancies exist using fulltime equivalents)</t>
  </si>
  <si>
    <t>*Vacancies 
(as a proportion of total posts in each category)</t>
  </si>
  <si>
    <t>T 4.1.2</t>
  </si>
  <si>
    <t>T 4.1.3</t>
  </si>
  <si>
    <t>Employment Equity</t>
  </si>
  <si>
    <t>T 4.2.1</t>
  </si>
  <si>
    <t>T 4.3.1</t>
  </si>
  <si>
    <t>T 4.3.2</t>
  </si>
  <si>
    <t>T 4.3.5</t>
  </si>
  <si>
    <t>T 4.3.6</t>
  </si>
  <si>
    <t>T 4.4.1</t>
  </si>
  <si>
    <t>T 4.5.1</t>
  </si>
  <si>
    <t>A. 
Total number of officials employed  by municipality (Regulation 14(4)(a) and (c))</t>
  </si>
  <si>
    <t>B. 
Total number of officials employed by municipal entities (Regulation 14(4)(a) and (c)</t>
  </si>
  <si>
    <t>T 4.5.2</t>
  </si>
  <si>
    <t>T 4.6.2</t>
  </si>
  <si>
    <t>T 4.6.3</t>
  </si>
  <si>
    <t>T 4.6.4</t>
  </si>
  <si>
    <t>T 5.1.1</t>
  </si>
  <si>
    <t>T 5.1.2</t>
  </si>
  <si>
    <t>In this table operational income is offset agaist operational expenditure leaving a net operational expenditure total for each service as shown in the individual net service expenditure tables in chapter 3. Variances are calculated by dividing the difference between actual and original/adjustments budget by the actual.</t>
  </si>
  <si>
    <t>Year 0 Variance</t>
  </si>
  <si>
    <t>T 5.2.1</t>
  </si>
  <si>
    <t>T 5.2.3</t>
  </si>
  <si>
    <t>Year 0
Municipal Contribution</t>
  </si>
  <si>
    <t xml:space="preserve">Actual Grant
Year -1
</t>
  </si>
  <si>
    <t>TREATMENT OF THE THREE LARGEST ASSETS ACQUIRED YEAR 0</t>
  </si>
  <si>
    <t>T 5.3.2</t>
  </si>
  <si>
    <t>T 5.3.4</t>
  </si>
  <si>
    <t>Repair and Maintenance Expenditure: Year 0</t>
  </si>
  <si>
    <t>Use table below to populate the info for the graph</t>
  </si>
  <si>
    <t>T 5.6.1</t>
  </si>
  <si>
    <t>Capital Expenditure -  Funding Sources: Year -1 to Year 0</t>
  </si>
  <si>
    <t>Variance: Current Year 0</t>
  </si>
  <si>
    <t>Current: Year 0</t>
  </si>
  <si>
    <t>* Projects with the highest capital expenditure in Year 0</t>
  </si>
  <si>
    <t>T 5.7.1</t>
  </si>
  <si>
    <t>A - Name of Project</t>
  </si>
  <si>
    <t>B - Name of Project</t>
  </si>
  <si>
    <t>C - Name of Project</t>
  </si>
  <si>
    <t>D - Name of Project</t>
  </si>
  <si>
    <t>E - Name of Project</t>
  </si>
  <si>
    <t>T 5.8.2</t>
  </si>
  <si>
    <t>Service Backlogs as at 30 June Year 0</t>
  </si>
  <si>
    <t>T 5.8.3</t>
  </si>
  <si>
    <t>Adjustments 
Budget</t>
  </si>
  <si>
    <t>T 5.9.1</t>
  </si>
  <si>
    <t>Source: MBRR A7</t>
  </si>
  <si>
    <t>Actual Borrowings: Year -2 to Year 0</t>
  </si>
  <si>
    <t>T 5.10.2</t>
  </si>
  <si>
    <t>T 5.10.4</t>
  </si>
  <si>
    <t>T 6.1.1</t>
  </si>
  <si>
    <t>Auditor-General Report on Financial Performance: Year -1</t>
  </si>
  <si>
    <t>T 6.1.2</t>
  </si>
  <si>
    <t>T 6.2.1</t>
  </si>
  <si>
    <t>T 6.2.2</t>
  </si>
  <si>
    <r>
      <t xml:space="preserve">Water: </t>
    </r>
    <r>
      <rPr>
        <b/>
        <sz val="10"/>
        <rFont val="Arial Narrow"/>
        <family val="2"/>
      </rPr>
      <t>(above min level)</t>
    </r>
  </si>
  <si>
    <r>
      <t xml:space="preserve">Water: </t>
    </r>
    <r>
      <rPr>
        <b/>
        <sz val="10"/>
        <rFont val="Arial Narrow"/>
        <family val="2"/>
      </rPr>
      <t>(below min level)</t>
    </r>
  </si>
  <si>
    <t>T 3.1.3</t>
  </si>
  <si>
    <t>T 3.1.4</t>
  </si>
  <si>
    <t>T0%               (xxxxxx Ints)</t>
  </si>
  <si>
    <t>A0%                      (xxxxxx Ints)</t>
  </si>
  <si>
    <t>T1%               (xxxxxx Ints)</t>
  </si>
  <si>
    <t>A1%               (xxxxxx Ints)</t>
  </si>
  <si>
    <t>T2%                      (xxxxxx Ints)</t>
  </si>
  <si>
    <t>T5%                      (xxxxxx Ints)</t>
  </si>
  <si>
    <t>T0%               (xxxxxx KLs)</t>
  </si>
  <si>
    <t>A0%                      (xxxxxx KLs)</t>
  </si>
  <si>
    <t>T1%               (xxxxxx KLs)</t>
  </si>
  <si>
    <t>A1%               (xxxxxx KLs)</t>
  </si>
  <si>
    <t>T2%                      (xxxxxx KLs)</t>
  </si>
  <si>
    <t>T5%                      (xxxxxx KLs)</t>
  </si>
  <si>
    <t>T 3.1.6</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</si>
  <si>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T3.1.7</t>
  </si>
  <si>
    <t>T 3.1.8</t>
  </si>
  <si>
    <t xml:space="preserve">Financial Performance Year 0: Water Services </t>
  </si>
  <si>
    <t>Net expenditure to be consistent with summary T 5.1.2 in Chapter 5. Variances are calculated by dividing the difference between the Actual and Original Budget by the Actual.</t>
  </si>
  <si>
    <t>Capital Expenditure Year 0:
Water Services</t>
  </si>
  <si>
    <t>T 3.1.9</t>
  </si>
  <si>
    <r>
      <t xml:space="preserve">Sanitation/sewerage: </t>
    </r>
    <r>
      <rPr>
        <b/>
        <sz val="10"/>
        <rFont val="Arial Narrow"/>
        <family val="2"/>
      </rPr>
      <t>(above minimum level)</t>
    </r>
  </si>
  <si>
    <r>
      <t xml:space="preserve">Sanitation/sewerage: </t>
    </r>
    <r>
      <rPr>
        <b/>
        <sz val="10"/>
        <rFont val="Arial Narrow"/>
        <family val="2"/>
      </rPr>
      <t>(below minimum level)</t>
    </r>
  </si>
  <si>
    <t>T 3.2.3</t>
  </si>
  <si>
    <t>T 3.2.4</t>
  </si>
  <si>
    <r>
      <t>Additional Households (</t>
    </r>
    <r>
      <rPr>
        <b/>
        <sz val="10"/>
        <color theme="1"/>
        <rFont val="Arial Narrow"/>
        <family val="2"/>
      </rPr>
      <t>HHs</t>
    </r>
    <r>
      <rPr>
        <sz val="10"/>
        <color theme="1"/>
        <rFont val="Arial Narrow"/>
        <family val="2"/>
      </rPr>
      <t>) provided with minimum sanitation during the year (Number of HHs remaining without minimum sanitation at year end)</t>
    </r>
  </si>
  <si>
    <t>T 3.2.6</t>
  </si>
  <si>
    <t>Year 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</si>
  <si>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3.2.7</t>
  </si>
  <si>
    <t>T 3.2.8</t>
  </si>
  <si>
    <t>Capital Expenditure Year 0: Sanitation Services</t>
  </si>
  <si>
    <t>T 3.2.9</t>
  </si>
  <si>
    <r>
      <t xml:space="preserve">Energy: </t>
    </r>
    <r>
      <rPr>
        <b/>
        <sz val="10"/>
        <rFont val="Arial Narrow"/>
        <family val="2"/>
      </rPr>
      <t>(above minimum level)</t>
    </r>
  </si>
  <si>
    <r>
      <t xml:space="preserve">Energy: </t>
    </r>
    <r>
      <rPr>
        <b/>
        <sz val="10"/>
        <rFont val="Arial Narrow"/>
        <family val="2"/>
      </rPr>
      <t>(below minimum level)</t>
    </r>
  </si>
  <si>
    <t>T 3.3.3</t>
  </si>
  <si>
    <t>T 3.3.4</t>
  </si>
  <si>
    <t>T 3.3.5</t>
  </si>
  <si>
    <t>T 3.3.7</t>
  </si>
  <si>
    <t>T 3.3.8</t>
  </si>
  <si>
    <r>
      <t xml:space="preserve">Solid Waste Removal: </t>
    </r>
    <r>
      <rPr>
        <b/>
        <sz val="10"/>
        <rFont val="Arial Narrow"/>
        <family val="2"/>
      </rPr>
      <t>(Minimum level)</t>
    </r>
  </si>
  <si>
    <r>
      <t xml:space="preserve">Solid Waste Removal: </t>
    </r>
    <r>
      <rPr>
        <b/>
        <sz val="10"/>
        <rFont val="Arial Narrow"/>
        <family val="2"/>
      </rPr>
      <t>(Below minimum level)</t>
    </r>
  </si>
  <si>
    <t>T 3.4.3</t>
  </si>
  <si>
    <t>T0 years of unused landfill capacity available</t>
  </si>
  <si>
    <t>A0 years of unused landfill capacity available</t>
  </si>
  <si>
    <t>T1 years of unused landfill capacity available</t>
  </si>
  <si>
    <t>A1 years of unused landfill capacity available</t>
  </si>
  <si>
    <t>T2 years of unused landfill capacity available</t>
  </si>
  <si>
    <t>T5 years of unused landfill capacity available</t>
  </si>
  <si>
    <t>T0% of sites compliant</t>
  </si>
  <si>
    <t>A0% of sites compliant</t>
  </si>
  <si>
    <t>T1% of sites compliant</t>
  </si>
  <si>
    <t>A1% of sites compliant</t>
  </si>
  <si>
    <t>T2% of sites compliant</t>
  </si>
  <si>
    <t>T5% of sites compliant</t>
  </si>
  <si>
    <t>T 3.4.4</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</si>
  <si>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T3.4.5</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</si>
  <si>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T3.4.6</t>
  </si>
  <si>
    <t>T 3.4.7</t>
  </si>
  <si>
    <t>T 3.4.8</t>
  </si>
  <si>
    <t>T 3.4.9</t>
  </si>
  <si>
    <t>T 3.5.2</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</si>
  <si>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3.5.4</t>
  </si>
  <si>
    <t>T 3.5.6</t>
  </si>
  <si>
    <t>T 3.5.5</t>
  </si>
  <si>
    <t>T 3.6.3</t>
  </si>
  <si>
    <t>T 3.6.4</t>
  </si>
  <si>
    <r>
      <t>Low income households (</t>
    </r>
    <r>
      <rPr>
        <b/>
        <sz val="10"/>
        <color theme="1"/>
        <rFont val="Arial Narrow"/>
        <family val="2"/>
      </rPr>
      <t>LIHs</t>
    </r>
    <r>
      <rPr>
        <sz val="10"/>
        <color theme="1"/>
        <rFont val="Arial Narrow"/>
        <family val="2"/>
      </rPr>
      <t xml:space="preserve">) who do not receive all the free basic services but </t>
    </r>
    <r>
      <rPr>
        <u/>
        <sz val="10"/>
        <color theme="1"/>
        <rFont val="Arial Narrow"/>
        <family val="2"/>
      </rPr>
      <t>do</t>
    </r>
    <r>
      <rPr>
        <sz val="10"/>
        <color theme="1"/>
        <rFont val="Arial Narrow"/>
        <family val="2"/>
      </rPr>
      <t xml:space="preserve"> receive alternative support (Total number of LIHs not in receipt of free basic services)</t>
    </r>
  </si>
  <si>
    <t>T 3.6.5</t>
  </si>
  <si>
    <t>T 3.7.2</t>
  </si>
  <si>
    <t>T 3.7.3</t>
  </si>
  <si>
    <t>T 3.7.4</t>
  </si>
  <si>
    <t>T 3.7.6</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</si>
  <si>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T3.7.7</t>
  </si>
  <si>
    <t>T 3.7.8</t>
  </si>
  <si>
    <t>T 3.7.9</t>
  </si>
  <si>
    <t>Capital Expenditure Year 0: Road Services</t>
  </si>
  <si>
    <t>T 3.8.2</t>
  </si>
  <si>
    <t>T 3.8.3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</si>
  <si>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T3.8.4</t>
  </si>
  <si>
    <t>T 3.8.5</t>
  </si>
  <si>
    <t>T 3.8.6</t>
  </si>
  <si>
    <t>Capital Expenditure Year 0: Transport Services</t>
  </si>
  <si>
    <t>T 3.9.3</t>
  </si>
  <si>
    <t>T 3.9.5</t>
  </si>
  <si>
    <t>T 3.9.7</t>
  </si>
  <si>
    <t>T 3.9.8</t>
  </si>
  <si>
    <t>T 3.10.2</t>
  </si>
  <si>
    <t>T 3.10.3</t>
  </si>
  <si>
    <t>T 3.10.5</t>
  </si>
  <si>
    <t>Capital Expenditure Year 0: Planning Services</t>
  </si>
  <si>
    <t>T 3.10.6</t>
  </si>
  <si>
    <t>T 3.11.2</t>
  </si>
  <si>
    <t>T 3.11.3</t>
  </si>
  <si>
    <t>Initiative C (Year 0)</t>
  </si>
  <si>
    <t>Initiative B (Year 0)</t>
  </si>
  <si>
    <t>Initiative A (Year 0)</t>
  </si>
  <si>
    <t>T 3.11.5</t>
  </si>
  <si>
    <t>T 3.11.6</t>
  </si>
  <si>
    <t>T 3.11.7</t>
  </si>
  <si>
    <t>T 3.11.9</t>
  </si>
  <si>
    <t xml:space="preserve">Financial Performance Year 0: Local Economic Development Services </t>
  </si>
  <si>
    <t>Capital Expenditure Year 0: Economic Development Services</t>
  </si>
  <si>
    <t>T 3.11.10</t>
  </si>
  <si>
    <t>T 3.12.3</t>
  </si>
  <si>
    <t>T 3.12.5</t>
  </si>
  <si>
    <t>Financial Performance Year 0: Libraries; Archives; Museums; Galleries; Community Facilities; Other</t>
  </si>
  <si>
    <t xml:space="preserve">Capital Expenditure Year 0: Cemetories and Crematoriums </t>
  </si>
  <si>
    <t>Capital Expenditure Year 0: Child Care; Aged Care; Social Programmes</t>
  </si>
  <si>
    <t>T0% clean</t>
  </si>
  <si>
    <t>A0% clean</t>
  </si>
  <si>
    <t>T1% clean</t>
  </si>
  <si>
    <t>A1% clean</t>
  </si>
  <si>
    <t>T2% acceptable</t>
  </si>
  <si>
    <t>T5% acceptable</t>
  </si>
  <si>
    <t>Capital Expenditure Year 0: Pollution Control</t>
  </si>
  <si>
    <t>Capital Expenditure Year 0: Property; Legal; Risk Management and Procurement Services</t>
  </si>
  <si>
    <t>Financial Performance Year 0: Property; Legal; Risk Management and Procurement Services</t>
  </si>
  <si>
    <t>Capital Expenditure Year 0: ICT Services</t>
  </si>
  <si>
    <t xml:space="preserve">Financial Performance Year 0: ICT Services </t>
  </si>
  <si>
    <t>Capital Expenditure Year 0: Human Resource Services</t>
  </si>
  <si>
    <t>Financial Performance Year 0: Human Resource Services</t>
  </si>
  <si>
    <r>
      <t>No more than x% of creditors raised (in Rand value) during the year outstanding (</t>
    </r>
    <r>
      <rPr>
        <b/>
        <sz val="10"/>
        <color theme="1"/>
        <rFont val="Arial Narrow"/>
        <family val="2"/>
      </rPr>
      <t>o/s</t>
    </r>
    <r>
      <rPr>
        <sz val="10"/>
        <color theme="1"/>
        <rFont val="Arial Narrow"/>
        <family val="2"/>
      </rPr>
      <t>) at year end</t>
    </r>
  </si>
  <si>
    <t>No more than T0% of current yr creditors o/s at yr end</t>
  </si>
  <si>
    <t>No more than A0% of current yr creditors o/s at yr end</t>
  </si>
  <si>
    <t>No more than T1% of current yr creditors o/s at yr end</t>
  </si>
  <si>
    <t>No more than A1% of current yr creditors o/s at yr end</t>
  </si>
  <si>
    <t>No more than T2% of current yr creditors o/s at yr end</t>
  </si>
  <si>
    <t>No more than T5% of current yr creditors o/s at yr end</t>
  </si>
  <si>
    <t>T0% reduction in invoices raised; target limit of invoices</t>
  </si>
  <si>
    <t>A0% reduction in invoices raised; target limit of invoices</t>
  </si>
  <si>
    <t>T1% reduction in invoices raised; target limit of invoices</t>
  </si>
  <si>
    <t>A1% reduction in invoices raised; target limit of invoices</t>
  </si>
  <si>
    <t>T2% reduction in invoices raised; target limit of invoices</t>
  </si>
  <si>
    <t>T5% reduction in invoices raised; target limit of invoices</t>
  </si>
  <si>
    <t>T 3.25.2</t>
  </si>
  <si>
    <t>T 3.25.3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</si>
  <si>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3.25.4</t>
  </si>
  <si>
    <t>T 3.25.5</t>
  </si>
  <si>
    <t>T 3.25.6</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</si>
  <si>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T3.26.4</t>
  </si>
  <si>
    <t>T 3.26.5</t>
  </si>
  <si>
    <t>T 3.26.6</t>
  </si>
  <si>
    <t>T 3.27.3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</si>
  <si>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T3.27.4</t>
  </si>
  <si>
    <t>T 3.27.5</t>
  </si>
  <si>
    <t>T 3.27.6</t>
  </si>
  <si>
    <t>T 3.28.3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</si>
  <si>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3.28.4</t>
  </si>
  <si>
    <t>T 3.28.5</t>
  </si>
  <si>
    <t>T 3.28.6</t>
  </si>
  <si>
    <t>Note: Set out key plans as per performance scorecard e.g Plan 1: Sustain and build natural enviroment, Plan 2: Economic Development and job creation, Plan 3: Quality living enviroment, Plan 4: Safe, healthy and secure enviroment, Plan 5: Empowering our citizen, Plan 6: Promoting cultural diversity, Plan 7: Good governance, Plan 8: Financial viability and sustainability.                                                                                                                                                           T 3.30</t>
  </si>
  <si>
    <t>Capital Expenditure Year 0: The Executive and Council</t>
  </si>
  <si>
    <t>T 3.24.6</t>
  </si>
  <si>
    <t>Financial Performance Year 0: The Executive and Council</t>
  </si>
  <si>
    <t>T 3.24.5</t>
  </si>
  <si>
    <t>T 3.24.3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</si>
  <si>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3.24.4</t>
  </si>
  <si>
    <t>Capital Expenditure Year 0: Sport and Recreation</t>
  </si>
  <si>
    <t>T 3.23.5</t>
  </si>
  <si>
    <t>Financial Performance Year 0: Sport and Recreation</t>
  </si>
  <si>
    <t>T 3.23.4</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</si>
  <si>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3.23.3</t>
  </si>
  <si>
    <t>T 3.23.2</t>
  </si>
  <si>
    <t>Capital Expenditure Year 0: Disater Management, Animal Licencing and Control, Control of Public Nuisances, Etc</t>
  </si>
  <si>
    <t>T 3.22.6</t>
  </si>
  <si>
    <t>Financial Performance Year 0: Disater Management, Animal Licencing and Control, Control of Public Nuisances, Etc</t>
  </si>
  <si>
    <t>T 3.22.5</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</si>
  <si>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3.22.4</t>
  </si>
  <si>
    <t>T 3.22.3</t>
  </si>
  <si>
    <t>T 3.21.6</t>
  </si>
  <si>
    <t>Capital Expenditure Year 0: Fire Services</t>
  </si>
  <si>
    <t xml:space="preserve">Financial Performance Year 0: Fire Services </t>
  </si>
  <si>
    <t>T 3.21.5</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</si>
  <si>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3.21.4</t>
  </si>
  <si>
    <t xml:space="preserve">T0% within guidelines </t>
  </si>
  <si>
    <t>A0% within guidelines or x if x is larger</t>
  </si>
  <si>
    <t>T1% within guidelines or A0% if that is larger</t>
  </si>
  <si>
    <t>70% within guidelines or A0% if that is larger</t>
  </si>
  <si>
    <t>A1% within guidelines</t>
  </si>
  <si>
    <t>75% within guidelines or A1 if that is larger; (xxxxx emergency turn outs in year)</t>
  </si>
  <si>
    <t>95% within guidelines or A4 if that is larger; (xxxxx emergency turn outs in year)</t>
  </si>
  <si>
    <t>T 3.21.3</t>
  </si>
  <si>
    <t>T 3.21.2</t>
  </si>
  <si>
    <t>Capital Expenditure Year 0: Police</t>
  </si>
  <si>
    <t>T 3.20.6</t>
  </si>
  <si>
    <t>T0% immunised</t>
  </si>
  <si>
    <t>A0% immunised</t>
  </si>
  <si>
    <t>T1% immunised</t>
  </si>
  <si>
    <t>A1% immunised</t>
  </si>
  <si>
    <t>T2% immunised</t>
  </si>
  <si>
    <t>T5% immunised</t>
  </si>
  <si>
    <t>T0% tested positive;  (xxxxxx tested)</t>
  </si>
  <si>
    <t>A0% tested positive;    (xxxxx tested)</t>
  </si>
  <si>
    <t>T1% tested positive;     (xxxxx tested)</t>
  </si>
  <si>
    <t>T1% tested positive;    (xxxxx tested)</t>
  </si>
  <si>
    <t>A1% tested positive;    (xxxxx tested)</t>
  </si>
  <si>
    <t>T2% tested positive;    (xxxxx tested)</t>
  </si>
  <si>
    <t>T5% tested positive;        (xxxxx tested)</t>
  </si>
  <si>
    <t>T5% tested positive;           (xxxxx tested)</t>
  </si>
  <si>
    <t>T 3.17.3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</si>
  <si>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3.17.4</t>
  </si>
  <si>
    <t>Financial Performance Year 0: Clinics</t>
  </si>
  <si>
    <t>T 3.17.5</t>
  </si>
  <si>
    <t>Capital Expenditure Year 0: Clinics</t>
  </si>
  <si>
    <t>T 3.17.6</t>
  </si>
  <si>
    <t>T 3.18.2</t>
  </si>
  <si>
    <t xml:space="preserve">T0 min on average </t>
  </si>
  <si>
    <t xml:space="preserve">A0 min on average </t>
  </si>
  <si>
    <t xml:space="preserve">T1 min on average </t>
  </si>
  <si>
    <t xml:space="preserve">A1 min on average </t>
  </si>
  <si>
    <t xml:space="preserve">T2 min on average </t>
  </si>
  <si>
    <t xml:space="preserve">T5 min on average </t>
  </si>
  <si>
    <t>T 3.18.3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</si>
  <si>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3.18.4</t>
  </si>
  <si>
    <t>Financial Performance Year 0: Ambulances</t>
  </si>
  <si>
    <t>T 3.18.5</t>
  </si>
  <si>
    <t>Capital Expenditure Year 0: Ambulances</t>
  </si>
  <si>
    <t>T 3.18.6</t>
  </si>
  <si>
    <t>T 3.19.3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</si>
  <si>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3.19.4</t>
  </si>
  <si>
    <t>T 3.19.5</t>
  </si>
  <si>
    <t>Capital Expenditure Year 0: Health Inspection and Etc</t>
  </si>
  <si>
    <t>Financial Performance Year 0: Health Inspection and Etc</t>
  </si>
  <si>
    <t>Employees: Health Inspection and Etc</t>
  </si>
  <si>
    <t>Health Inspection and Etc Policy Objectives Taken From IDP</t>
  </si>
  <si>
    <t>T 3.20.2</t>
  </si>
  <si>
    <t>T 3.20.3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</si>
  <si>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3.20.4</t>
  </si>
  <si>
    <t>Financial Performance Year 0: Police</t>
  </si>
  <si>
    <t>T 3.20.5</t>
  </si>
  <si>
    <t>T 3.14.6</t>
  </si>
  <si>
    <t>T 3.12.6</t>
  </si>
  <si>
    <t>T 3.13.3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</si>
  <si>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3.13.4</t>
  </si>
  <si>
    <t>T 3.13.5</t>
  </si>
  <si>
    <t>T 3.13.6</t>
  </si>
  <si>
    <t>T 3.14.3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</si>
  <si>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3.14.4</t>
  </si>
  <si>
    <t>T 3.14.5</t>
  </si>
  <si>
    <t>T 3.15.3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</si>
  <si>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3.15.4</t>
  </si>
  <si>
    <t>T 3.15.5</t>
  </si>
  <si>
    <t>T 3.15.6</t>
  </si>
  <si>
    <t>T 3.16.3</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</si>
  <si>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3.16.4</t>
  </si>
  <si>
    <t>T 3.16.5</t>
  </si>
  <si>
    <t>Financial Performance Year 0: Bio-Diversity; Landscape and Other</t>
  </si>
  <si>
    <t>Satisfaction Surveys Undertaken during: Year -1 and Year 0</t>
  </si>
  <si>
    <t>T 3.1.5</t>
  </si>
  <si>
    <t>Note: This statement should include no more than the top four priority service objectives. The indicators and targets specified above (columns (i) and (ii)) must be incoporated in the indicator set for each municipality to which they apply. These are 'universal municipal indicators'. * 'Previous Year' refers to the targets that were set in the Year -1 Budget/IDP round; *'Current Year' refers to the targets set in the Year 0 Budget/IDP round. *'Following Year' refers to the targets set in the Year 1 Budget/IDP round. Note that all targets in the IDP must be fundable within approved budget provision. MSA 2000 chapter 5 sets out the purpose and character of Intergrated Development Plans (IDPs) and chapter 6 sets out the requirements for the reduction of performance management arrangement by municipalities in which IDPs play a key role.</t>
  </si>
  <si>
    <t>T 3.16.6</t>
  </si>
  <si>
    <t>Capital Expenditure Year 0: Bio-Diversity; Landscape and Other</t>
  </si>
  <si>
    <t>T 3.17.2</t>
  </si>
  <si>
    <t>14h30</t>
  </si>
  <si>
    <t>Note: This statement should include no more than the top four priority service objectives, including milestones that relate to the blue water drop status as set out by the Water Affairs department. The indicators and targets specified above (columns (i) and (ii)) must be incoporated in the indicator set for each municipality to which they apply. These are 'universal municipal indicators'. * 'Previous Year' refers to the targets that were set in the Year -1 Budget/IDP round; *'Current Year' refers to the targets set in the Year 0 Budget/IDP round. *'Following Year' refers to the targets set in the Year 1 Budget/IDP round. Note that all targets in the IDP must be fundable within approved budget provision. MSA 2000 chapter 5 sets out the purpose and character of Intergrated Development Plans (IDPs) and chapter 6 sets out the requirements for the reduction of performance management arrangement by municipalities in which IDPs play a key role.</t>
  </si>
  <si>
    <t>Note: This statement should include no more than the top four priority service objectives, including milestones that relate to the green drop status as set out by the Water Affairs department. The indicators and targets specified above (columns (i) and (ii)) must be incoporated in the indicator set for each municipality to which they apply. These are 'universal municipal indicators'. * 'Previous Year' refers to the targets that were set in the Year -1 Budget/IDP round; *'Current Year' refers to the targets set in the Year 0 Budget/IDP round. *'Following Year' refers to the targets set in the Year 1 Budget/IDP round. Note that all targets in the IDP must be fundable within approved budget provision. MSA 2000 chapter 5 sets out the purpose and character of Intergrated Development Plans (IDPs) and chapter 6 sets out the requirements for the reduction of performance management arrangement by municipalities in which IDPs play a key role.</t>
  </si>
  <si>
    <r>
      <t>Reduce the number of interruptions (</t>
    </r>
    <r>
      <rPr>
        <b/>
        <sz val="10"/>
        <color theme="1"/>
        <rFont val="Arial Narrow"/>
        <family val="2"/>
      </rPr>
      <t>Ints</t>
    </r>
    <r>
      <rPr>
        <sz val="10"/>
        <color theme="1"/>
        <rFont val="Arial Narrow"/>
        <family val="2"/>
      </rPr>
      <t>) in supply of one hour or more compared to the baseline of Year -1 (xxx interuptions of one hour or more during the yr)</t>
    </r>
  </si>
  <si>
    <r>
      <t>Reduce unaccountable water levels compared to the baseline of Year -1 (xxx kilolitres (</t>
    </r>
    <r>
      <rPr>
        <b/>
        <sz val="10"/>
        <color theme="1"/>
        <rFont val="Arial Narrow"/>
        <family val="2"/>
      </rPr>
      <t>KLs</t>
    </r>
    <r>
      <rPr>
        <sz val="10"/>
        <color theme="1"/>
        <rFont val="Arial Narrow"/>
        <family val="2"/>
      </rPr>
      <t>) unaccounted for during the yr)</t>
    </r>
  </si>
  <si>
    <t xml:space="preserve">Financial Performance Year 0: Sanitation Services </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</si>
  <si>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3.3.6</t>
  </si>
  <si>
    <t xml:space="preserve">Financial Performance Year 0: Electricity Services </t>
  </si>
  <si>
    <t>Capital Expenditure Year 0: Electricity Services</t>
  </si>
  <si>
    <t>T 3.4.2</t>
  </si>
  <si>
    <t>% reduction from year -1 (xxx weekly collection  failures)</t>
  </si>
  <si>
    <t>T0% of year 0 waste recycled</t>
  </si>
  <si>
    <t>A0% of year 0 waste recycled</t>
  </si>
  <si>
    <t>T1% of year 0 waste recycled</t>
  </si>
  <si>
    <t>A1% of year 0 waste recycled</t>
  </si>
  <si>
    <t>T2% of year 0 waste recycled</t>
  </si>
  <si>
    <t>T5% of year 0 waste recycled</t>
  </si>
  <si>
    <t xml:space="preserve">Financial Performance Year 0: Solid Waste Management Services </t>
  </si>
  <si>
    <t>Financial Performance Year 0: Waste Disposal and Other Services</t>
  </si>
  <si>
    <t>Capital Expenditure Year 0: Waste Management Services</t>
  </si>
  <si>
    <t xml:space="preserve">Financial Performance Year 0: Housing Services </t>
  </si>
  <si>
    <t>Capital Expenditure Year 0: Housing Services</t>
  </si>
  <si>
    <t>Financial Performance Year 0: Cost to Municipality of Free Basic Services Delivered</t>
  </si>
  <si>
    <t xml:space="preserve">Financial Performance Year 0: Road Services </t>
  </si>
  <si>
    <t xml:space="preserve">Financial Performance Year 0: Transport Services </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</si>
  <si>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3.9.6</t>
  </si>
  <si>
    <t>T 3.9.2</t>
  </si>
  <si>
    <t xml:space="preserve">Financial Performance Year 0: Stormwater Services </t>
  </si>
  <si>
    <t>Capital Expenditure Year 0: Stormwater Services</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</si>
  <si>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3.10.4</t>
  </si>
  <si>
    <t xml:space="preserve">Financial Performance Year 0: Planning Services </t>
  </si>
  <si>
    <t>Jobs Created during Year 0 by LED Initiatives (Excluding EPWP projects)</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</si>
  <si>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3.11.8</t>
  </si>
  <si>
    <t>Totals should equate to those included in the Chapter 4 total employee schedule. Employees and Posts numbers are as at 30 June. *Posts must be established and funded in the approved budget or adjustments budget. Full-time equivalents are calculated by taking the total number of working days lost (excluding weekends and public holidays) while a post remains vacant and adding together all such days lost by all posts within the same set (e.g. ‘senior management’) then dividing that total by 250 to give the number of posts equivalent to the accumulated days.                                         T 3.12.4</t>
  </si>
  <si>
    <t>Capital Expenditure Year 0: Libraries; Archives; Museums; Galleries; Community Facilities; Other</t>
  </si>
  <si>
    <t xml:space="preserve">Financial Performance Year 0: Cemetories and Crematoriums </t>
  </si>
  <si>
    <t>Financial Performance Year 0: Child Care; Aged Care; Social Programmes</t>
  </si>
  <si>
    <t>Financial Performance Year 0: Pollution Control</t>
  </si>
  <si>
    <t>T0% reduction in year -1</t>
  </si>
  <si>
    <t>A0% reduction in year -1</t>
  </si>
  <si>
    <t>T1% reduction in year 0</t>
  </si>
  <si>
    <t>A1% reduction in year 0</t>
  </si>
  <si>
    <t>T2% reduction in year 1</t>
  </si>
  <si>
    <r>
      <t>T5% reduction in year 3</t>
    </r>
    <r>
      <rPr>
        <sz val="11"/>
        <color theme="1"/>
        <rFont val="Calibri"/>
        <family val="2"/>
        <scheme val="minor"/>
      </rPr>
      <t/>
    </r>
  </si>
  <si>
    <t>T5% reduction in year 3</t>
  </si>
  <si>
    <t>Financial Performance Year 0: Financial Services</t>
  </si>
  <si>
    <t>Capital Expenditure Year 0: Financial Services</t>
  </si>
  <si>
    <t>Declaration of Loans and Grants made by the municipality: Year 0</t>
  </si>
  <si>
    <t xml:space="preserve">Value 
Year 0                                                                                                                                            R' 000    </t>
  </si>
  <si>
    <t>Capital Programme by Project by Ward: Year 0</t>
  </si>
  <si>
    <t>Capital Programme by Project: Year 0</t>
  </si>
  <si>
    <t>Adjustments 
 Budget</t>
  </si>
  <si>
    <t xml:space="preserve">Note: This statement should include no more than the top four priority indicators.  * 'Previous Year' refers to the targets that were set in the Year -1 Budget/IDP round; *'Current Year' refers to the targets set in the Year 0 Budget/IDP round. *'Following Year' refers to the targets set in the Year 1 Budget/IDP round. Note that all targets must be fundable within approved budget provision. In column (ii) set out the Service Indicator (In bold italics) then the Service Target underneath (not in bold - standard type face) to denote the difference. </t>
  </si>
  <si>
    <t>Committee recommendations during Year 0</t>
  </si>
  <si>
    <t>Progress During Year 0</t>
  </si>
  <si>
    <t>Capital Projects: Seven Largest in Year 0 (Full List at Appendix O)</t>
  </si>
  <si>
    <t>Auditor-General Report on Service Delivery Performance: Year 0*</t>
  </si>
  <si>
    <t>* This table will be completed prior to the publication of the Annual report but following the receipt of the Auditor- General Report on Service Delivery Performance Year 0</t>
  </si>
  <si>
    <t>Auditor-General Report on Financial Performance Year 0*</t>
  </si>
  <si>
    <t xml:space="preserve">Note:*  The report's status is supplied by the Auditor General and ranges from unqualified (at best); to unqualified with other matters specified; qualified; adverse; and disclaimed (at worse). This table will be completed prior to the publication of the Annual report but following the receipt of the Auditor- General Report on Financial Performance Year 0.                                                                                 </t>
  </si>
  <si>
    <t>Auditor-General Report on Service Delivery Performance: Year -1</t>
  </si>
  <si>
    <t>Municipal Infrastructure Grant (MIG)* Expenditure Year 0 on Service backlogs</t>
  </si>
  <si>
    <t>Variances are calculated by dividing the difference between actual and original/adjustments budget by the actual. Full list of provincial and national grants available from published gazettes.</t>
  </si>
  <si>
    <t>Vacancy Rate: Year 0</t>
  </si>
  <si>
    <t>Actual: End of Year -1</t>
  </si>
  <si>
    <t>Number of skilled employees required and actual as at 30 June Year 0</t>
  </si>
  <si>
    <t>Employees in post as at 30 June Year 0</t>
  </si>
  <si>
    <t>Year 0 Target</t>
  </si>
  <si>
    <t>Do the IDP KPIs align with the provincial KPIs on the 12 Outcomes</t>
  </si>
  <si>
    <t>Sanitation - Households with at least VIP service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</si>
</sst>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 &quot;R&quot;\ * #,##0.00_ ;_ &quot;R&quot;\ * \-#,##0.00_ ;_ &quot;R&quot;\ * &quot;-&quot;??_ ;_ @_ "/>
    <numFmt numFmtId="43" formatCode="_ * #,##0.00_ ;_ * \-#,##0.00_ ;_ * &quot;-&quot;??_ ;_ @_ "/>
    <numFmt numFmtId="164" formatCode="_ * #,##0_ ;_ * \-#,##0_ ;_ * &quot;-&quot;??_ ;_ @_ "/>
    <numFmt numFmtId="165" formatCode="0.0%"/>
    <numFmt numFmtId="166" formatCode="_(* #,##0,,_);_(* \(#,##0,,\);_(* &quot;–&quot;?_);_(@_)"/>
    <numFmt numFmtId="167" formatCode="_(* #,##0,_);_(* \(#,##0,\);_(* &quot;–&quot;?_);_(@_)"/>
    <numFmt numFmtId="168" formatCode="#,###,;\(#,###,\)"/>
    <numFmt numFmtId="169" formatCode="_(* #,##0.0_);_(* \(#,##0.0\);_(* &quot;–&quot;?_);_(@_)"/>
    <numFmt numFmtId="170" formatCode="_(* #,##0_);_(* \(#,##0\);_(* &quot;–&quot;?_);_(@_)"/>
    <numFmt numFmtId="171" formatCode="_ * #,##0.0_ ;_ * \-#,##0.0_ ;_ * &quot;-&quot;??_ ;_ @_ "/>
    <numFmt numFmtId="172" formatCode="[$-409]d\-mmm\-yy;@"/>
    <numFmt numFmtId="173" formatCode="_(* #,##0.0%_);_(* \(#,##0.0%\);_(* &quot;–&quot;?_);_(@_)"/>
    <numFmt numFmtId="174" formatCode="&quot;Yes&quot;;&quot;Yes&quot;;&quot;No&quot;"/>
    <numFmt numFmtId="176" formatCode="00000"/>
  </numFmts>
  <fonts count="75" x14ac:knownFonts="1">
    <font>
      <sz val="11"/>
      <color theme="1"/>
      <name val="Calibri"/>
      <family val="2"/>
      <scheme val="minor"/>
    </font>
    <font>
      <sz val="10"/>
      <name val="Arial"/>
      <family val="2"/>
    </font>
    <font>
      <sz val="10"/>
      <name val="Arial"/>
      <family val="2"/>
    </font>
    <font>
      <sz val="11"/>
      <color indexed="8"/>
      <name val="Aharoni"/>
      <charset val="177"/>
    </font>
    <font>
      <b/>
      <sz val="10"/>
      <name val="Arial Narrow"/>
      <family val="2"/>
    </font>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i/>
      <sz val="8"/>
      <name val="Arial"/>
      <family val="2"/>
    </font>
    <font>
      <b/>
      <sz val="8"/>
      <name val="Arial Narrow"/>
      <family val="2"/>
    </font>
    <font>
      <i/>
      <sz val="8"/>
      <name val="Arial Narrow"/>
      <family val="2"/>
    </font>
    <font>
      <sz val="8"/>
      <name val="Arial Narrow"/>
      <family val="2"/>
    </font>
    <font>
      <b/>
      <u/>
      <sz val="8"/>
      <name val="Arial Narrow"/>
      <family val="2"/>
    </font>
    <font>
      <b/>
      <i/>
      <sz val="8"/>
      <name val="Arial Narrow"/>
      <family val="2"/>
    </font>
    <font>
      <u/>
      <sz val="8"/>
      <name val="Arial Narrow"/>
      <family val="2"/>
    </font>
    <font>
      <i/>
      <u/>
      <sz val="8"/>
      <name val="Arial Narrow"/>
      <family val="2"/>
    </font>
    <font>
      <u/>
      <sz val="8"/>
      <name val="Arial"/>
      <family val="2"/>
    </font>
    <font>
      <sz val="8"/>
      <name val="Arial"/>
      <family val="2"/>
    </font>
    <font>
      <b/>
      <i/>
      <u/>
      <sz val="8"/>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theme="1"/>
      <name val="Arial Narrow"/>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Calibri"/>
      <family val="2"/>
    </font>
    <font>
      <b/>
      <sz val="10"/>
      <color indexed="8"/>
      <name val="Calibri"/>
      <family val="2"/>
    </font>
    <font>
      <sz val="9"/>
      <color indexed="8"/>
      <name val="Calibri"/>
      <family val="2"/>
    </font>
    <font>
      <b/>
      <sz val="10"/>
      <color theme="1"/>
      <name val="Calibri"/>
      <family val="2"/>
      <scheme val="minor"/>
    </font>
    <font>
      <b/>
      <sz val="11"/>
      <color rgb="FFFF0000"/>
      <name val="Calibri"/>
      <family val="2"/>
      <scheme val="minor"/>
    </font>
    <font>
      <b/>
      <sz val="12"/>
      <color indexed="8"/>
      <name val="Calibri"/>
      <family val="2"/>
    </font>
    <font>
      <b/>
      <sz val="11"/>
      <name val="Arial Narrow"/>
      <family val="2"/>
    </font>
    <font>
      <b/>
      <sz val="12"/>
      <name val="Arial Narrow"/>
      <family val="2"/>
    </font>
    <font>
      <sz val="10"/>
      <name val="Arial Narrow"/>
      <family val="2"/>
    </font>
    <font>
      <b/>
      <u/>
      <sz val="10"/>
      <name val="Arial Narrow"/>
      <family val="2"/>
    </font>
    <font>
      <sz val="10"/>
      <name val="Arial"/>
      <family val="2"/>
    </font>
    <font>
      <i/>
      <sz val="10"/>
      <color theme="1"/>
      <name val="Calibri"/>
      <family val="2"/>
      <scheme val="minor"/>
    </font>
    <font>
      <i/>
      <sz val="10"/>
      <name val="Arial Narrow"/>
      <family val="2"/>
    </font>
    <font>
      <sz val="11"/>
      <color theme="1"/>
      <name val="Arial"/>
      <family val="2"/>
    </font>
    <font>
      <b/>
      <sz val="11"/>
      <color theme="1"/>
      <name val="Arial Narrow"/>
      <family val="2"/>
    </font>
    <font>
      <sz val="10"/>
      <color theme="1"/>
      <name val="Arial"/>
      <family val="2"/>
    </font>
    <font>
      <b/>
      <sz val="10"/>
      <color theme="1"/>
      <name val="Arial Narrow"/>
      <family val="2"/>
    </font>
    <font>
      <sz val="10"/>
      <color theme="1"/>
      <name val="Arial Narrow"/>
      <family val="2"/>
    </font>
    <font>
      <i/>
      <sz val="10"/>
      <color theme="1"/>
      <name val="Arial Narrow"/>
      <family val="2"/>
    </font>
    <font>
      <b/>
      <sz val="12"/>
      <color theme="1"/>
      <name val="Arial Narrow"/>
      <family val="2"/>
    </font>
    <font>
      <b/>
      <i/>
      <sz val="11"/>
      <color theme="1"/>
      <name val="Arial Narrow"/>
      <family val="2"/>
    </font>
    <font>
      <sz val="9"/>
      <color theme="1"/>
      <name val="Arial Narrow"/>
      <family val="2"/>
    </font>
    <font>
      <i/>
      <sz val="11"/>
      <color theme="1"/>
      <name val="Arial Narrow"/>
      <family val="2"/>
    </font>
    <font>
      <b/>
      <i/>
      <sz val="10"/>
      <name val="Arial Narrow"/>
      <family val="2"/>
    </font>
    <font>
      <b/>
      <sz val="10"/>
      <color indexed="8"/>
      <name val="Arial Narrow"/>
      <family val="2"/>
    </font>
    <font>
      <sz val="10"/>
      <color rgb="FFFF0000"/>
      <name val="Arial Narrow"/>
      <family val="2"/>
    </font>
    <font>
      <b/>
      <i/>
      <sz val="10"/>
      <color theme="1"/>
      <name val="Arial Narrow"/>
      <family val="2"/>
    </font>
    <font>
      <b/>
      <sz val="12"/>
      <color indexed="8"/>
      <name val="Arial Narrow"/>
      <family val="2"/>
    </font>
    <font>
      <b/>
      <sz val="11"/>
      <color indexed="8"/>
      <name val="Arial Narrow"/>
      <family val="2"/>
    </font>
    <font>
      <sz val="11"/>
      <color indexed="8"/>
      <name val="Arial Narrow"/>
      <family val="2"/>
    </font>
    <font>
      <sz val="10"/>
      <color indexed="8"/>
      <name val="Arial Narrow"/>
      <family val="2"/>
    </font>
    <font>
      <i/>
      <sz val="10"/>
      <color indexed="8"/>
      <name val="Arial Narrow"/>
      <family val="2"/>
    </font>
    <font>
      <b/>
      <sz val="10"/>
      <color rgb="FFFF0000"/>
      <name val="Arial Narrow"/>
      <family val="2"/>
    </font>
    <font>
      <b/>
      <sz val="10"/>
      <color rgb="FFFF0000"/>
      <name val="Calibri"/>
      <family val="2"/>
      <scheme val="minor"/>
    </font>
    <font>
      <b/>
      <i/>
      <u/>
      <sz val="10"/>
      <name val="Arial Narrow"/>
      <family val="2"/>
    </font>
    <font>
      <u/>
      <sz val="10"/>
      <color theme="1"/>
      <name val="Arial Narrow"/>
      <family val="2"/>
    </font>
    <font>
      <b/>
      <i/>
      <sz val="10"/>
      <color theme="1"/>
      <name val="Calibri"/>
      <family val="2"/>
      <scheme val="minor"/>
    </font>
  </fonts>
  <fills count="33">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2D69A"/>
        <bgColor indexed="64"/>
      </patternFill>
    </fill>
    <fill>
      <patternFill patternType="solid">
        <fgColor indexed="9"/>
        <bgColor indexed="64"/>
      </patternFill>
    </fill>
    <fill>
      <patternFill patternType="solid">
        <fgColor rgb="FFC2D69B"/>
        <bgColor indexed="64"/>
      </patternFill>
    </fill>
    <fill>
      <patternFill patternType="solid">
        <fgColor theme="0"/>
        <bgColor indexed="64"/>
      </patternFill>
    </fill>
  </fills>
  <borders count="137">
    <border>
      <left/>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top/>
      <bottom style="double">
        <color indexed="64"/>
      </bottom>
      <diagonal/>
    </border>
    <border>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style="thin">
        <color indexed="64"/>
      </top>
      <bottom/>
      <diagonal/>
    </border>
    <border>
      <left/>
      <right style="hair">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double">
        <color indexed="64"/>
      </top>
      <bottom style="double">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double">
        <color indexed="64"/>
      </bottom>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style="thin">
        <color indexed="64"/>
      </right>
      <top style="thin">
        <color indexed="64"/>
      </top>
      <bottom/>
      <diagonal style="thin">
        <color indexed="64"/>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hair">
        <color indexed="64"/>
      </left>
      <right style="thin">
        <color indexed="64"/>
      </right>
      <top style="hair">
        <color indexed="64"/>
      </top>
      <bottom style="thin">
        <color indexed="64"/>
      </bottom>
      <diagonal/>
    </border>
    <border diagonalUp="1">
      <left/>
      <right style="thin">
        <color indexed="64"/>
      </right>
      <top/>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713">
    <xf numFmtId="172" fontId="0" fillId="0" borderId="0"/>
    <xf numFmtId="43" fontId="5" fillId="0" borderId="0" applyFont="0" applyFill="0" applyBorder="0" applyAlignment="0" applyProtection="0"/>
    <xf numFmtId="43" fontId="2" fillId="0" borderId="0" applyFont="0" applyFill="0" applyBorder="0" applyAlignment="0" applyProtection="0"/>
    <xf numFmtId="172"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2" fontId="2" fillId="0" borderId="0"/>
    <xf numFmtId="172" fontId="2"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2" fillId="0" borderId="0"/>
    <xf numFmtId="172" fontId="1" fillId="0" borderId="0"/>
    <xf numFmtId="172" fontId="2" fillId="0" borderId="0"/>
    <xf numFmtId="172" fontId="1" fillId="0" borderId="0"/>
    <xf numFmtId="172" fontId="2" fillId="0" borderId="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7"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8"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9"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1"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2"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4"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5"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0"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3"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0" fillId="16"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7"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4"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5"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0"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1"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2"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23"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8"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19"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1" fillId="24"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2" fillId="8" borderId="0" applyNumberFormat="0" applyBorder="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3" fillId="25" borderId="80"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172" fontId="24" fillId="26" borderId="81" applyNumberFormat="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5" fillId="0" borderId="0" applyNumberFormat="0" applyFill="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6" fillId="9" borderId="0" applyNumberFormat="0" applyBorder="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7" fillId="0" borderId="82"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8" fillId="0" borderId="83"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84" applyNumberFormat="0" applyFill="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0" fillId="12" borderId="80" applyNumberFormat="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1" fillId="0" borderId="85" applyNumberFormat="0" applyFill="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2" fillId="27" borderId="0" applyNumberFormat="0" applyBorder="0" applyAlignment="0" applyProtection="0"/>
    <xf numFmtId="172" fontId="33" fillId="0" borderId="0"/>
    <xf numFmtId="172" fontId="33" fillId="0" borderId="0"/>
    <xf numFmtId="172" fontId="33" fillId="0" borderId="0"/>
    <xf numFmtId="172" fontId="33" fillId="0" borderId="0"/>
    <xf numFmtId="172" fontId="3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3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3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3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3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3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1"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1"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1"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20" fillId="28" borderId="86" applyNumberFormat="0" applyFon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4" fillId="25" borderId="87" applyNumberFormat="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5" fillId="0" borderId="0" applyNumberFormat="0" applyFill="0" applyBorder="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6" fillId="0" borderId="88" applyNumberFormat="0" applyFill="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172" fontId="37"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1" fillId="0" borderId="0"/>
    <xf numFmtId="172" fontId="1" fillId="0" borderId="0"/>
    <xf numFmtId="172" fontId="1"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4"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ill="0" applyBorder="0" applyAlignment="0" applyProtection="0"/>
    <xf numFmtId="172" fontId="5" fillId="0" borderId="0" applyNumberFormat="0" applyFont="0" applyFill="0" applyBorder="0" applyAlignment="0" applyProtection="0"/>
    <xf numFmtId="0" fontId="5" fillId="0" borderId="0"/>
    <xf numFmtId="172"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1" fillId="0" borderId="0"/>
    <xf numFmtId="169" fontId="1" fillId="0" borderId="0"/>
    <xf numFmtId="0" fontId="5" fillId="0" borderId="0"/>
    <xf numFmtId="0" fontId="5" fillId="0" borderId="0"/>
    <xf numFmtId="167" fontId="5" fillId="0" borderId="0"/>
    <xf numFmtId="167" fontId="5" fillId="0" borderId="0"/>
    <xf numFmtId="167" fontId="5" fillId="0" borderId="0"/>
    <xf numFmtId="167" fontId="5" fillId="0" borderId="0"/>
    <xf numFmtId="172" fontId="5" fillId="0" borderId="0"/>
    <xf numFmtId="0" fontId="48" fillId="0" borderId="0"/>
    <xf numFmtId="169" fontId="48" fillId="0" borderId="0" applyFont="0" applyFill="0" applyBorder="0" applyAlignment="0" applyProtection="0"/>
    <xf numFmtId="169" fontId="48" fillId="0" borderId="0" applyFont="0" applyFill="0" applyBorder="0" applyAlignment="0" applyProtection="0"/>
    <xf numFmtId="43" fontId="5" fillId="0" borderId="0" applyFont="0" applyFill="0" applyBorder="0" applyAlignment="0" applyProtection="0"/>
  </cellStyleXfs>
  <cellXfs count="2554">
    <xf numFmtId="172" fontId="0" fillId="0" borderId="0" xfId="0"/>
    <xf numFmtId="172" fontId="0" fillId="0" borderId="0" xfId="0" applyFill="1" applyBorder="1"/>
    <xf numFmtId="172" fontId="0" fillId="0" borderId="0" xfId="0"/>
    <xf numFmtId="172" fontId="0" fillId="0" borderId="0" xfId="0" applyAlignment="1">
      <alignment wrapText="1"/>
    </xf>
    <xf numFmtId="172" fontId="0" fillId="0" borderId="0" xfId="0" applyFont="1" applyAlignment="1">
      <alignment wrapText="1"/>
    </xf>
    <xf numFmtId="172" fontId="0" fillId="0" borderId="0" xfId="0" applyBorder="1"/>
    <xf numFmtId="172" fontId="7" fillId="0" borderId="0" xfId="0" applyFont="1"/>
    <xf numFmtId="172" fontId="0" fillId="0" borderId="0" xfId="0" applyFill="1"/>
    <xf numFmtId="172" fontId="0" fillId="0" borderId="14" xfId="0" applyBorder="1"/>
    <xf numFmtId="172" fontId="8" fillId="0" borderId="0" xfId="0" applyFont="1"/>
    <xf numFmtId="172" fontId="0" fillId="0" borderId="0" xfId="0" applyFill="1" applyBorder="1" applyAlignment="1"/>
    <xf numFmtId="172" fontId="0" fillId="0" borderId="0" xfId="0" applyFill="1" applyBorder="1" applyAlignment="1">
      <alignment vertical="top" wrapText="1"/>
    </xf>
    <xf numFmtId="172" fontId="4" fillId="0" borderId="24" xfId="0" applyFont="1" applyFill="1" applyBorder="1" applyAlignment="1">
      <alignment horizontal="left"/>
    </xf>
    <xf numFmtId="172" fontId="10" fillId="0" borderId="26" xfId="0" applyFont="1" applyFill="1" applyBorder="1" applyAlignment="1">
      <alignment horizontal="center" vertical="center" wrapText="1"/>
    </xf>
    <xf numFmtId="172" fontId="10" fillId="0" borderId="27" xfId="0" applyFont="1" applyFill="1" applyBorder="1" applyAlignment="1">
      <alignment horizontal="center" vertical="center" wrapText="1"/>
    </xf>
    <xf numFmtId="172" fontId="12" fillId="0" borderId="0" xfId="0" applyFont="1"/>
    <xf numFmtId="172" fontId="10" fillId="0" borderId="30" xfId="0" applyFont="1" applyFill="1" applyBorder="1" applyAlignment="1">
      <alignment horizontal="center" vertical="center" wrapText="1"/>
    </xf>
    <xf numFmtId="172" fontId="10" fillId="0" borderId="19" xfId="0" applyFont="1" applyFill="1" applyBorder="1" applyAlignment="1">
      <alignment horizontal="center" vertical="center" wrapText="1"/>
    </xf>
    <xf numFmtId="172" fontId="10" fillId="0" borderId="12" xfId="0" applyFont="1" applyFill="1" applyBorder="1" applyAlignment="1">
      <alignment horizontal="center" vertical="center" wrapText="1"/>
    </xf>
    <xf numFmtId="172" fontId="10" fillId="0" borderId="0" xfId="0" applyFont="1" applyFill="1" applyBorder="1" applyAlignment="1">
      <alignment horizontal="center" vertical="center" wrapText="1"/>
    </xf>
    <xf numFmtId="172" fontId="10" fillId="0" borderId="13" xfId="0" applyFont="1" applyFill="1" applyBorder="1" applyAlignment="1">
      <alignment horizontal="left" vertical="center"/>
    </xf>
    <xf numFmtId="172" fontId="12" fillId="0" borderId="31" xfId="0" applyFont="1" applyFill="1" applyBorder="1" applyAlignment="1">
      <alignment horizontal="center" vertical="center"/>
    </xf>
    <xf numFmtId="172" fontId="10" fillId="0" borderId="31" xfId="0" applyFont="1" applyFill="1" applyBorder="1" applyAlignment="1">
      <alignment horizontal="center" vertical="top" wrapText="1"/>
    </xf>
    <xf numFmtId="172" fontId="10" fillId="0" borderId="20" xfId="0" applyFont="1" applyFill="1" applyBorder="1" applyAlignment="1">
      <alignment horizontal="center" vertical="top" wrapText="1"/>
    </xf>
    <xf numFmtId="172" fontId="10" fillId="0" borderId="13" xfId="0" applyFont="1" applyFill="1" applyBorder="1" applyAlignment="1">
      <alignment horizontal="center" vertical="top" wrapText="1"/>
    </xf>
    <xf numFmtId="172" fontId="10" fillId="0" borderId="24" xfId="0" applyFont="1" applyFill="1" applyBorder="1" applyAlignment="1">
      <alignment horizontal="center" vertical="top" wrapText="1"/>
    </xf>
    <xf numFmtId="172" fontId="10" fillId="0" borderId="12" xfId="0" applyFont="1" applyFill="1" applyBorder="1"/>
    <xf numFmtId="172" fontId="12" fillId="0" borderId="25" xfId="0" applyFont="1" applyBorder="1" applyAlignment="1">
      <alignment horizontal="center"/>
    </xf>
    <xf numFmtId="168" fontId="12" fillId="0" borderId="25" xfId="0" applyNumberFormat="1" applyFont="1" applyBorder="1"/>
    <xf numFmtId="168" fontId="12" fillId="0" borderId="19" xfId="0" applyNumberFormat="1" applyFont="1" applyBorder="1"/>
    <xf numFmtId="168" fontId="12" fillId="0" borderId="12" xfId="0" applyNumberFormat="1" applyFont="1" applyBorder="1"/>
    <xf numFmtId="168" fontId="12" fillId="0" borderId="0" xfId="0" applyNumberFormat="1" applyFont="1" applyBorder="1"/>
    <xf numFmtId="168" fontId="12" fillId="0" borderId="32" xfId="0" applyNumberFormat="1" applyFont="1" applyBorder="1"/>
    <xf numFmtId="172" fontId="13" fillId="0" borderId="12" xfId="0" applyFont="1" applyFill="1" applyBorder="1"/>
    <xf numFmtId="172" fontId="12" fillId="0" borderId="30" xfId="0" applyFont="1" applyBorder="1" applyAlignment="1">
      <alignment horizontal="center"/>
    </xf>
    <xf numFmtId="168" fontId="12" fillId="0" borderId="30" xfId="0" applyNumberFormat="1" applyFont="1" applyBorder="1"/>
    <xf numFmtId="172" fontId="12" fillId="0" borderId="12" xfId="0" applyFont="1" applyFill="1" applyBorder="1" applyAlignment="1">
      <alignment horizontal="left" indent="2"/>
    </xf>
    <xf numFmtId="168" fontId="12" fillId="3" borderId="30" xfId="0" applyNumberFormat="1" applyFont="1" applyFill="1" applyBorder="1" applyProtection="1">
      <protection locked="0"/>
    </xf>
    <xf numFmtId="168" fontId="12" fillId="3" borderId="19" xfId="0" applyNumberFormat="1" applyFont="1" applyFill="1" applyBorder="1" applyProtection="1">
      <protection locked="0"/>
    </xf>
    <xf numFmtId="168" fontId="12" fillId="3" borderId="12" xfId="0" applyNumberFormat="1" applyFont="1" applyFill="1" applyBorder="1" applyProtection="1">
      <protection locked="0"/>
    </xf>
    <xf numFmtId="168" fontId="12" fillId="3" borderId="0" xfId="0" applyNumberFormat="1" applyFont="1" applyFill="1" applyBorder="1" applyProtection="1">
      <protection locked="0"/>
    </xf>
    <xf numFmtId="172" fontId="11" fillId="0" borderId="12" xfId="0" applyFont="1" applyFill="1" applyBorder="1" applyAlignment="1">
      <alignment horizontal="left" indent="2"/>
    </xf>
    <xf numFmtId="168" fontId="12" fillId="3" borderId="34" xfId="0" applyNumberFormat="1" applyFont="1" applyFill="1" applyBorder="1" applyProtection="1">
      <protection locked="0"/>
    </xf>
    <xf numFmtId="168" fontId="12" fillId="3" borderId="35" xfId="0" applyNumberFormat="1" applyFont="1" applyFill="1" applyBorder="1" applyProtection="1">
      <protection locked="0"/>
    </xf>
    <xf numFmtId="168" fontId="12" fillId="3" borderId="36" xfId="0" applyNumberFormat="1" applyFont="1" applyFill="1" applyBorder="1" applyProtection="1">
      <protection locked="0"/>
    </xf>
    <xf numFmtId="172" fontId="10" fillId="0" borderId="12" xfId="0" applyFont="1" applyBorder="1" applyAlignment="1">
      <alignment horizontal="left" indent="1"/>
    </xf>
    <xf numFmtId="167" fontId="10" fillId="0" borderId="39" xfId="0" applyNumberFormat="1" applyFont="1" applyBorder="1"/>
    <xf numFmtId="167" fontId="10" fillId="0" borderId="40" xfId="0" applyNumberFormat="1" applyFont="1" applyBorder="1"/>
    <xf numFmtId="167" fontId="10" fillId="0" borderId="41" xfId="0" applyNumberFormat="1" applyFont="1" applyBorder="1"/>
    <xf numFmtId="167" fontId="10" fillId="0" borderId="42" xfId="0" applyNumberFormat="1" applyFont="1" applyBorder="1"/>
    <xf numFmtId="167" fontId="10" fillId="0" borderId="43" xfId="0" applyNumberFormat="1" applyFont="1" applyBorder="1"/>
    <xf numFmtId="172" fontId="12" fillId="0" borderId="12" xfId="0" applyFont="1" applyFill="1" applyBorder="1" applyAlignment="1">
      <alignment horizontal="left" indent="1"/>
    </xf>
    <xf numFmtId="168" fontId="10" fillId="0" borderId="30" xfId="0" applyNumberFormat="1" applyFont="1" applyBorder="1"/>
    <xf numFmtId="168" fontId="10" fillId="0" borderId="19" xfId="0" applyNumberFormat="1" applyFont="1" applyBorder="1"/>
    <xf numFmtId="168" fontId="10" fillId="0" borderId="12" xfId="0" applyNumberFormat="1" applyFont="1" applyBorder="1"/>
    <xf numFmtId="168" fontId="10" fillId="0" borderId="0" xfId="0" applyNumberFormat="1" applyFont="1" applyBorder="1"/>
    <xf numFmtId="172" fontId="13" fillId="0" borderId="12" xfId="0" applyFont="1" applyFill="1" applyBorder="1" applyAlignment="1">
      <alignment horizontal="left"/>
    </xf>
    <xf numFmtId="168" fontId="10" fillId="3" borderId="30" xfId="0" applyNumberFormat="1" applyFont="1" applyFill="1" applyBorder="1" applyProtection="1">
      <protection locked="0"/>
    </xf>
    <xf numFmtId="168" fontId="10" fillId="3" borderId="19" xfId="0" applyNumberFormat="1" applyFont="1" applyFill="1" applyBorder="1" applyProtection="1">
      <protection locked="0"/>
    </xf>
    <xf numFmtId="168" fontId="10" fillId="3" borderId="12" xfId="0" applyNumberFormat="1" applyFont="1" applyFill="1" applyBorder="1" applyProtection="1">
      <protection locked="0"/>
    </xf>
    <xf numFmtId="167" fontId="12" fillId="3" borderId="30" xfId="0" applyNumberFormat="1" applyFont="1" applyFill="1" applyBorder="1" applyProtection="1">
      <protection locked="0"/>
    </xf>
    <xf numFmtId="167" fontId="12" fillId="3" borderId="19" xfId="0" applyNumberFormat="1" applyFont="1" applyFill="1" applyBorder="1" applyProtection="1">
      <protection locked="0"/>
    </xf>
    <xf numFmtId="167" fontId="12" fillId="3" borderId="12" xfId="0" applyNumberFormat="1" applyFont="1" applyFill="1" applyBorder="1" applyProtection="1">
      <protection locked="0"/>
    </xf>
    <xf numFmtId="167" fontId="12" fillId="3" borderId="0" xfId="0" applyNumberFormat="1" applyFont="1" applyFill="1" applyBorder="1" applyProtection="1">
      <protection locked="0"/>
    </xf>
    <xf numFmtId="167" fontId="12" fillId="3" borderId="33" xfId="0" applyNumberFormat="1" applyFont="1" applyFill="1" applyBorder="1" applyProtection="1">
      <protection locked="0"/>
    </xf>
    <xf numFmtId="172" fontId="12" fillId="0" borderId="12" xfId="0" applyFont="1" applyFill="1" applyBorder="1"/>
    <xf numFmtId="167" fontId="12" fillId="0" borderId="30" xfId="0" applyNumberFormat="1" applyFont="1" applyBorder="1"/>
    <xf numFmtId="167" fontId="12" fillId="0" borderId="19" xfId="0" applyNumberFormat="1" applyFont="1" applyBorder="1"/>
    <xf numFmtId="167" fontId="12" fillId="0" borderId="12" xfId="0" applyNumberFormat="1" applyFont="1" applyBorder="1"/>
    <xf numFmtId="167" fontId="12" fillId="0" borderId="0" xfId="0" applyNumberFormat="1" applyFont="1" applyBorder="1"/>
    <xf numFmtId="167" fontId="12" fillId="0" borderId="33" xfId="0" applyNumberFormat="1" applyFont="1" applyBorder="1"/>
    <xf numFmtId="167" fontId="10" fillId="0" borderId="30" xfId="0" applyNumberFormat="1" applyFont="1" applyBorder="1" applyAlignment="1">
      <alignment horizontal="center"/>
    </xf>
    <xf numFmtId="167" fontId="10" fillId="0" borderId="19" xfId="0" applyNumberFormat="1" applyFont="1" applyBorder="1" applyAlignment="1">
      <alignment horizontal="center"/>
    </xf>
    <xf numFmtId="167" fontId="10" fillId="0" borderId="12" xfId="0" applyNumberFormat="1" applyFont="1" applyBorder="1" applyAlignment="1">
      <alignment horizontal="center"/>
    </xf>
    <xf numFmtId="167" fontId="10" fillId="0" borderId="0" xfId="0" applyNumberFormat="1" applyFont="1" applyBorder="1" applyAlignment="1">
      <alignment horizontal="center"/>
    </xf>
    <xf numFmtId="172" fontId="12" fillId="0" borderId="12" xfId="0" applyFont="1" applyBorder="1"/>
    <xf numFmtId="172" fontId="10" fillId="0" borderId="41" xfId="0" applyFont="1" applyBorder="1"/>
    <xf numFmtId="172" fontId="12" fillId="0" borderId="39" xfId="0" applyFont="1" applyBorder="1" applyAlignment="1">
      <alignment horizontal="center"/>
    </xf>
    <xf numFmtId="167" fontId="12" fillId="0" borderId="39" xfId="0" applyNumberFormat="1" applyFont="1" applyBorder="1"/>
    <xf numFmtId="172" fontId="13" fillId="0" borderId="12" xfId="0" applyFont="1" applyBorder="1"/>
    <xf numFmtId="172" fontId="12" fillId="0" borderId="12" xfId="0" applyFont="1" applyBorder="1" applyAlignment="1">
      <alignment horizontal="left" indent="1"/>
    </xf>
    <xf numFmtId="172" fontId="12" fillId="0" borderId="30" xfId="0" applyFont="1" applyFill="1" applyBorder="1" applyAlignment="1">
      <alignment horizontal="center"/>
    </xf>
    <xf numFmtId="172" fontId="14" fillId="0" borderId="12" xfId="0" applyFont="1" applyBorder="1" applyAlignment="1">
      <alignment horizontal="right"/>
    </xf>
    <xf numFmtId="167" fontId="10" fillId="0" borderId="39" xfId="0" applyNumberFormat="1" applyFont="1" applyFill="1" applyBorder="1"/>
    <xf numFmtId="167" fontId="10" fillId="0" borderId="40" xfId="0" applyNumberFormat="1" applyFont="1" applyFill="1" applyBorder="1"/>
    <xf numFmtId="167" fontId="10" fillId="0" borderId="41" xfId="0" applyNumberFormat="1" applyFont="1" applyFill="1" applyBorder="1"/>
    <xf numFmtId="167" fontId="10" fillId="0" borderId="42" xfId="0" applyNumberFormat="1" applyFont="1" applyFill="1" applyBorder="1"/>
    <xf numFmtId="172" fontId="15" fillId="0" borderId="12" xfId="0" applyFont="1" applyBorder="1" applyAlignment="1">
      <alignment horizontal="left" indent="1"/>
    </xf>
    <xf numFmtId="172" fontId="10" fillId="0" borderId="12" xfId="0" applyFont="1" applyBorder="1"/>
    <xf numFmtId="167" fontId="12" fillId="0" borderId="30" xfId="0" applyNumberFormat="1" applyFont="1" applyFill="1" applyBorder="1" applyProtection="1">
      <protection locked="0"/>
    </xf>
    <xf numFmtId="167" fontId="12" fillId="0" borderId="19" xfId="0" applyNumberFormat="1" applyFont="1" applyFill="1" applyBorder="1" applyProtection="1">
      <protection locked="0"/>
    </xf>
    <xf numFmtId="167" fontId="12" fillId="0" borderId="12" xfId="0" applyNumberFormat="1" applyFont="1" applyFill="1" applyBorder="1" applyProtection="1">
      <protection locked="0"/>
    </xf>
    <xf numFmtId="167" fontId="12" fillId="0" borderId="0" xfId="0" applyNumberFormat="1" applyFont="1" applyFill="1" applyBorder="1" applyProtection="1">
      <protection locked="0"/>
    </xf>
    <xf numFmtId="172" fontId="11" fillId="3" borderId="12" xfId="0" applyFont="1" applyFill="1" applyBorder="1" applyAlignment="1" applyProtection="1">
      <alignment horizontal="left" indent="1"/>
      <protection locked="0"/>
    </xf>
    <xf numFmtId="172" fontId="11" fillId="3" borderId="12" xfId="0" applyFont="1" applyFill="1" applyBorder="1" applyProtection="1">
      <protection locked="0"/>
    </xf>
    <xf numFmtId="167" fontId="10" fillId="0" borderId="30" xfId="0" applyNumberFormat="1" applyFont="1" applyBorder="1"/>
    <xf numFmtId="167" fontId="10" fillId="0" borderId="19" xfId="0" applyNumberFormat="1" applyFont="1" applyBorder="1"/>
    <xf numFmtId="167" fontId="10" fillId="0" borderId="12" xfId="0" applyNumberFormat="1" applyFont="1" applyBorder="1"/>
    <xf numFmtId="167" fontId="10" fillId="0" borderId="0" xfId="0" applyNumberFormat="1" applyFont="1" applyBorder="1"/>
    <xf numFmtId="167" fontId="10" fillId="0" borderId="33" xfId="0" applyNumberFormat="1" applyFont="1" applyBorder="1"/>
    <xf numFmtId="172" fontId="14" fillId="0" borderId="12" xfId="0" applyFont="1" applyBorder="1" applyAlignment="1">
      <alignment horizontal="right" indent="1"/>
    </xf>
    <xf numFmtId="172" fontId="12" fillId="0" borderId="12" xfId="0" applyFont="1" applyBorder="1" applyAlignment="1">
      <alignment horizontal="left" indent="2"/>
    </xf>
    <xf numFmtId="167" fontId="10" fillId="3" borderId="30" xfId="0" applyNumberFormat="1" applyFont="1" applyFill="1" applyBorder="1" applyProtection="1">
      <protection locked="0"/>
    </xf>
    <xf numFmtId="167" fontId="10" fillId="3" borderId="19" xfId="0" applyNumberFormat="1" applyFont="1" applyFill="1" applyBorder="1" applyProtection="1">
      <protection locked="0"/>
    </xf>
    <xf numFmtId="167" fontId="10" fillId="3" borderId="12" xfId="0" applyNumberFormat="1" applyFont="1" applyFill="1" applyBorder="1" applyProtection="1">
      <protection locked="0"/>
    </xf>
    <xf numFmtId="172" fontId="10" fillId="0" borderId="12" xfId="0" applyFont="1" applyBorder="1" applyAlignment="1"/>
    <xf numFmtId="172" fontId="15" fillId="0" borderId="30" xfId="0" applyFont="1" applyBorder="1" applyAlignment="1">
      <alignment horizontal="center"/>
    </xf>
    <xf numFmtId="172" fontId="12" fillId="4" borderId="12" xfId="0" applyFont="1" applyFill="1" applyBorder="1" applyAlignment="1">
      <alignment horizontal="left" indent="1"/>
    </xf>
    <xf numFmtId="172" fontId="10" fillId="0" borderId="13" xfId="0" applyFont="1" applyBorder="1"/>
    <xf numFmtId="172" fontId="12" fillId="0" borderId="31" xfId="0" applyFont="1" applyBorder="1" applyAlignment="1">
      <alignment horizontal="center"/>
    </xf>
    <xf numFmtId="167" fontId="10" fillId="0" borderId="44" xfId="0" applyNumberFormat="1" applyFont="1" applyBorder="1"/>
    <xf numFmtId="167" fontId="10" fillId="0" borderId="45" xfId="0" applyNumberFormat="1" applyFont="1" applyBorder="1"/>
    <xf numFmtId="167" fontId="10" fillId="0" borderId="46" xfId="0" applyNumberFormat="1" applyFont="1" applyBorder="1"/>
    <xf numFmtId="167" fontId="10" fillId="0" borderId="47" xfId="0" applyNumberFormat="1" applyFont="1" applyBorder="1"/>
    <xf numFmtId="167" fontId="10" fillId="0" borderId="48" xfId="0" applyNumberFormat="1" applyFont="1" applyBorder="1"/>
    <xf numFmtId="172" fontId="16" fillId="0" borderId="0" xfId="0" applyFont="1" applyBorder="1" applyProtection="1"/>
    <xf numFmtId="172" fontId="12" fillId="0" borderId="0" xfId="0" applyFont="1" applyBorder="1" applyAlignment="1" applyProtection="1">
      <alignment horizontal="center"/>
      <protection locked="0"/>
    </xf>
    <xf numFmtId="168" fontId="10" fillId="0" borderId="0" xfId="0" applyNumberFormat="1" applyFont="1" applyBorder="1" applyProtection="1">
      <protection locked="0"/>
    </xf>
    <xf numFmtId="172" fontId="12" fillId="0" borderId="0" xfId="0" applyFont="1" applyProtection="1">
      <protection locked="0"/>
    </xf>
    <xf numFmtId="172" fontId="11" fillId="0" borderId="0" xfId="0" applyFont="1" applyBorder="1" applyProtection="1"/>
    <xf numFmtId="172" fontId="10" fillId="0" borderId="0" xfId="0" applyFont="1" applyBorder="1" applyProtection="1">
      <protection locked="0"/>
    </xf>
    <xf numFmtId="168" fontId="12" fillId="0" borderId="49" xfId="0" applyNumberFormat="1" applyFont="1" applyBorder="1"/>
    <xf numFmtId="167" fontId="12" fillId="0" borderId="50" xfId="0" applyNumberFormat="1" applyFont="1" applyBorder="1"/>
    <xf numFmtId="168" fontId="12" fillId="0" borderId="51" xfId="0" applyNumberFormat="1" applyFont="1" applyBorder="1"/>
    <xf numFmtId="167" fontId="12" fillId="0" borderId="52" xfId="0" applyNumberFormat="1" applyFont="1" applyBorder="1"/>
    <xf numFmtId="168" fontId="12" fillId="0" borderId="53" xfId="0" applyNumberFormat="1" applyFont="1" applyBorder="1"/>
    <xf numFmtId="168" fontId="12" fillId="0" borderId="15" xfId="0" applyNumberFormat="1" applyFont="1" applyBorder="1"/>
    <xf numFmtId="167" fontId="12" fillId="0" borderId="54" xfId="0" applyNumberFormat="1" applyFont="1" applyBorder="1"/>
    <xf numFmtId="167" fontId="12" fillId="0" borderId="21" xfId="0" applyNumberFormat="1" applyFont="1" applyBorder="1"/>
    <xf numFmtId="167" fontId="12" fillId="0" borderId="55" xfId="0" applyNumberFormat="1" applyFont="1" applyBorder="1"/>
    <xf numFmtId="167" fontId="12" fillId="3" borderId="50" xfId="0" applyNumberFormat="1" applyFont="1" applyFill="1" applyBorder="1" applyProtection="1">
      <protection locked="0"/>
    </xf>
    <xf numFmtId="168" fontId="12" fillId="0" borderId="52" xfId="0" applyNumberFormat="1" applyFont="1" applyBorder="1"/>
    <xf numFmtId="168" fontId="12" fillId="3" borderId="52" xfId="0" applyNumberFormat="1" applyFont="1" applyFill="1" applyBorder="1" applyProtection="1">
      <protection locked="0"/>
    </xf>
    <xf numFmtId="168" fontId="12" fillId="3" borderId="56" xfId="0" applyNumberFormat="1" applyFont="1" applyFill="1" applyBorder="1" applyProtection="1">
      <protection locked="0"/>
    </xf>
    <xf numFmtId="167" fontId="10" fillId="0" borderId="57" xfId="0" applyNumberFormat="1" applyFont="1" applyBorder="1"/>
    <xf numFmtId="168" fontId="10" fillId="0" borderId="52" xfId="0" applyNumberFormat="1" applyFont="1" applyBorder="1"/>
    <xf numFmtId="168" fontId="10" fillId="3" borderId="52" xfId="0" applyNumberFormat="1" applyFont="1" applyFill="1" applyBorder="1" applyProtection="1">
      <protection locked="0"/>
    </xf>
    <xf numFmtId="167" fontId="12" fillId="3" borderId="52" xfId="0" applyNumberFormat="1" applyFont="1" applyFill="1" applyBorder="1" applyProtection="1">
      <protection locked="0"/>
    </xf>
    <xf numFmtId="167" fontId="10" fillId="0" borderId="52" xfId="0" applyNumberFormat="1" applyFont="1" applyBorder="1" applyAlignment="1">
      <alignment horizontal="center"/>
    </xf>
    <xf numFmtId="167" fontId="12" fillId="0" borderId="57" xfId="0" applyNumberFormat="1" applyFont="1" applyBorder="1"/>
    <xf numFmtId="167" fontId="10" fillId="0" borderId="57" xfId="0" applyNumberFormat="1" applyFont="1" applyFill="1" applyBorder="1"/>
    <xf numFmtId="167" fontId="12" fillId="0" borderId="52" xfId="0" applyNumberFormat="1" applyFont="1" applyFill="1" applyBorder="1" applyProtection="1">
      <protection locked="0"/>
    </xf>
    <xf numFmtId="167" fontId="10" fillId="0" borderId="52" xfId="0" applyNumberFormat="1" applyFont="1" applyBorder="1"/>
    <xf numFmtId="167" fontId="10" fillId="3" borderId="52" xfId="0" applyNumberFormat="1" applyFont="1" applyFill="1" applyBorder="1" applyProtection="1">
      <protection locked="0"/>
    </xf>
    <xf numFmtId="167" fontId="10" fillId="0" borderId="58" xfId="0" applyNumberFormat="1" applyFont="1" applyBorder="1"/>
    <xf numFmtId="168" fontId="12" fillId="0" borderId="21" xfId="0" applyNumberFormat="1" applyFont="1" applyBorder="1"/>
    <xf numFmtId="168" fontId="12" fillId="3" borderId="21" xfId="0" applyNumberFormat="1" applyFont="1" applyFill="1" applyBorder="1" applyProtection="1">
      <protection locked="0"/>
    </xf>
    <xf numFmtId="167" fontId="10" fillId="0" borderId="59" xfId="0" applyNumberFormat="1" applyFont="1" applyBorder="1"/>
    <xf numFmtId="168" fontId="10" fillId="0" borderId="21" xfId="0" applyNumberFormat="1" applyFont="1" applyBorder="1"/>
    <xf numFmtId="167" fontId="10" fillId="0" borderId="21" xfId="0" applyNumberFormat="1" applyFont="1" applyBorder="1" applyAlignment="1">
      <alignment horizontal="center"/>
    </xf>
    <xf numFmtId="167" fontId="12" fillId="0" borderId="59" xfId="0" applyNumberFormat="1" applyFont="1" applyBorder="1"/>
    <xf numFmtId="167" fontId="12" fillId="3" borderId="21" xfId="0" applyNumberFormat="1" applyFont="1" applyFill="1" applyBorder="1" applyProtection="1">
      <protection locked="0"/>
    </xf>
    <xf numFmtId="167" fontId="10" fillId="0" borderId="59" xfId="0" applyNumberFormat="1" applyFont="1" applyFill="1" applyBorder="1"/>
    <xf numFmtId="167" fontId="12" fillId="0" borderId="21" xfId="0" applyNumberFormat="1" applyFont="1" applyFill="1" applyBorder="1" applyProtection="1">
      <protection locked="0"/>
    </xf>
    <xf numFmtId="167" fontId="10" fillId="0" borderId="21" xfId="0" applyNumberFormat="1" applyFont="1" applyBorder="1"/>
    <xf numFmtId="167" fontId="10" fillId="0" borderId="60" xfId="0" applyNumberFormat="1" applyFont="1" applyBorder="1"/>
    <xf numFmtId="49" fontId="10" fillId="0" borderId="32" xfId="0" applyNumberFormat="1" applyFont="1" applyFill="1" applyBorder="1" applyAlignment="1">
      <alignment horizontal="center" vertical="center" wrapText="1"/>
    </xf>
    <xf numFmtId="172" fontId="10" fillId="0" borderId="25" xfId="0" applyFont="1" applyFill="1" applyBorder="1" applyAlignment="1">
      <alignment vertical="center"/>
    </xf>
    <xf numFmtId="172" fontId="10" fillId="0" borderId="61" xfId="0" applyFont="1" applyFill="1" applyBorder="1" applyAlignment="1">
      <alignment horizontal="center" vertical="center" wrapText="1"/>
    </xf>
    <xf numFmtId="172" fontId="10" fillId="0" borderId="31" xfId="0" applyFont="1" applyFill="1" applyBorder="1" applyAlignment="1">
      <alignment vertical="center"/>
    </xf>
    <xf numFmtId="172" fontId="10" fillId="0" borderId="31" xfId="0" applyFont="1" applyFill="1" applyBorder="1" applyAlignment="1">
      <alignment horizontal="center" vertical="center" wrapText="1"/>
    </xf>
    <xf numFmtId="172" fontId="10" fillId="0" borderId="62" xfId="0" applyFont="1" applyFill="1" applyBorder="1" applyAlignment="1">
      <alignment horizontal="center" vertical="center" wrapText="1"/>
    </xf>
    <xf numFmtId="172" fontId="10" fillId="0" borderId="20" xfId="0" applyFont="1" applyFill="1" applyBorder="1" applyAlignment="1">
      <alignment horizontal="center" vertical="center" wrapText="1"/>
    </xf>
    <xf numFmtId="172" fontId="10" fillId="0" borderId="12" xfId="0" applyNumberFormat="1" applyFont="1" applyBorder="1"/>
    <xf numFmtId="172" fontId="12" fillId="0" borderId="25" xfId="0" applyNumberFormat="1" applyFont="1" applyBorder="1" applyAlignment="1">
      <alignment horizontal="center"/>
    </xf>
    <xf numFmtId="167" fontId="10" fillId="0" borderId="25" xfId="0" applyNumberFormat="1" applyFont="1" applyBorder="1" applyAlignment="1"/>
    <xf numFmtId="167" fontId="10" fillId="0" borderId="18" xfId="0" applyNumberFormat="1" applyFont="1" applyBorder="1" applyAlignment="1"/>
    <xf numFmtId="167" fontId="10" fillId="0" borderId="11" xfId="0" applyNumberFormat="1" applyFont="1" applyBorder="1" applyAlignment="1"/>
    <xf numFmtId="167" fontId="10" fillId="0" borderId="22" xfId="0" applyNumberFormat="1" applyFont="1" applyBorder="1" applyAlignment="1"/>
    <xf numFmtId="167" fontId="10" fillId="0" borderId="32" xfId="0" applyNumberFormat="1" applyFont="1" applyBorder="1" applyAlignment="1"/>
    <xf numFmtId="172" fontId="13" fillId="0" borderId="12" xfId="0" applyNumberFormat="1" applyFont="1" applyBorder="1"/>
    <xf numFmtId="172" fontId="12" fillId="0" borderId="30" xfId="0" applyNumberFormat="1" applyFont="1" applyBorder="1" applyAlignment="1">
      <alignment horizontal="center"/>
    </xf>
    <xf numFmtId="167" fontId="10" fillId="0" borderId="30" xfId="0" applyNumberFormat="1" applyFont="1" applyBorder="1" applyAlignment="1"/>
    <xf numFmtId="167" fontId="10" fillId="0" borderId="19" xfId="0" applyNumberFormat="1" applyFont="1" applyBorder="1" applyAlignment="1"/>
    <xf numFmtId="167" fontId="10" fillId="0" borderId="12" xfId="0" applyNumberFormat="1" applyFont="1" applyBorder="1" applyAlignment="1"/>
    <xf numFmtId="167" fontId="10" fillId="0" borderId="0" xfId="0" applyNumberFormat="1" applyFont="1" applyBorder="1" applyAlignment="1"/>
    <xf numFmtId="167" fontId="10" fillId="0" borderId="33" xfId="0" applyNumberFormat="1" applyFont="1" applyBorder="1" applyAlignment="1"/>
    <xf numFmtId="172" fontId="10" fillId="0" borderId="12" xfId="0" applyNumberFormat="1" applyFont="1" applyBorder="1" applyAlignment="1">
      <alignment horizontal="left" indent="1"/>
    </xf>
    <xf numFmtId="172" fontId="12" fillId="3" borderId="12" xfId="0" applyNumberFormat="1" applyFont="1" applyFill="1" applyBorder="1" applyAlignment="1" applyProtection="1">
      <alignment horizontal="left" indent="2"/>
      <protection locked="0"/>
    </xf>
    <xf numFmtId="167" fontId="12" fillId="3" borderId="39" xfId="0" applyNumberFormat="1" applyFont="1" applyFill="1" applyBorder="1" applyAlignment="1" applyProtection="1">
      <protection locked="0"/>
    </xf>
    <xf numFmtId="167" fontId="12" fillId="3" borderId="40" xfId="0" applyNumberFormat="1" applyFont="1" applyFill="1" applyBorder="1" applyAlignment="1" applyProtection="1">
      <protection locked="0"/>
    </xf>
    <xf numFmtId="167" fontId="12" fillId="3" borderId="41" xfId="0" applyNumberFormat="1" applyFont="1" applyFill="1" applyBorder="1" applyAlignment="1" applyProtection="1">
      <protection locked="0"/>
    </xf>
    <xf numFmtId="167" fontId="12" fillId="3" borderId="42" xfId="0" applyNumberFormat="1" applyFont="1" applyFill="1" applyBorder="1" applyAlignment="1" applyProtection="1">
      <protection locked="0"/>
    </xf>
    <xf numFmtId="167" fontId="12" fillId="3" borderId="43" xfId="0" applyNumberFormat="1" applyFont="1" applyFill="1" applyBorder="1" applyAlignment="1" applyProtection="1">
      <protection locked="0"/>
    </xf>
    <xf numFmtId="167" fontId="12" fillId="3" borderId="30" xfId="0" applyNumberFormat="1" applyFont="1" applyFill="1" applyBorder="1" applyAlignment="1" applyProtection="1">
      <protection locked="0"/>
    </xf>
    <xf numFmtId="167" fontId="12" fillId="3" borderId="19" xfId="0" applyNumberFormat="1" applyFont="1" applyFill="1" applyBorder="1" applyAlignment="1" applyProtection="1">
      <protection locked="0"/>
    </xf>
    <xf numFmtId="167" fontId="12" fillId="3" borderId="12" xfId="0" applyNumberFormat="1" applyFont="1" applyFill="1" applyBorder="1" applyAlignment="1" applyProtection="1">
      <protection locked="0"/>
    </xf>
    <xf numFmtId="167" fontId="12" fillId="3" borderId="0" xfId="0" applyNumberFormat="1" applyFont="1" applyFill="1" applyBorder="1" applyAlignment="1" applyProtection="1">
      <protection locked="0"/>
    </xf>
    <xf numFmtId="167" fontId="12" fillId="3" borderId="33" xfId="0" applyNumberFormat="1" applyFont="1" applyFill="1" applyBorder="1" applyAlignment="1" applyProtection="1">
      <protection locked="0"/>
    </xf>
    <xf numFmtId="167" fontId="12" fillId="3" borderId="34" xfId="0" applyNumberFormat="1" applyFont="1" applyFill="1" applyBorder="1" applyAlignment="1" applyProtection="1">
      <protection locked="0"/>
    </xf>
    <xf numFmtId="167" fontId="12" fillId="3" borderId="35" xfId="0" applyNumberFormat="1" applyFont="1" applyFill="1" applyBorder="1" applyAlignment="1" applyProtection="1">
      <protection locked="0"/>
    </xf>
    <xf numFmtId="167" fontId="12" fillId="3" borderId="36" xfId="0" applyNumberFormat="1" applyFont="1" applyFill="1" applyBorder="1" applyAlignment="1" applyProtection="1">
      <protection locked="0"/>
    </xf>
    <xf numFmtId="167" fontId="12" fillId="3" borderId="37" xfId="0" applyNumberFormat="1" applyFont="1" applyFill="1" applyBorder="1" applyAlignment="1" applyProtection="1">
      <protection locked="0"/>
    </xf>
    <xf numFmtId="167" fontId="12" fillId="3" borderId="38" xfId="0" applyNumberFormat="1" applyFont="1" applyFill="1" applyBorder="1" applyAlignment="1" applyProtection="1">
      <protection locked="0"/>
    </xf>
    <xf numFmtId="172" fontId="11" fillId="3" borderId="12" xfId="0" applyNumberFormat="1" applyFont="1" applyFill="1" applyBorder="1" applyAlignment="1" applyProtection="1">
      <alignment horizontal="left" indent="2"/>
      <protection locked="0"/>
    </xf>
    <xf numFmtId="172" fontId="10" fillId="0" borderId="63" xfId="0" applyNumberFormat="1" applyFont="1" applyBorder="1" applyAlignment="1">
      <alignment vertical="center"/>
    </xf>
    <xf numFmtId="172" fontId="12" fillId="0" borderId="64" xfId="0" applyNumberFormat="1" applyFont="1" applyBorder="1" applyAlignment="1">
      <alignment horizontal="center" vertical="center"/>
    </xf>
    <xf numFmtId="167" fontId="10" fillId="0" borderId="64" xfId="0" applyNumberFormat="1" applyFont="1" applyBorder="1" applyAlignment="1">
      <alignment vertical="center"/>
    </xf>
    <xf numFmtId="167" fontId="10" fillId="0" borderId="65" xfId="0" applyNumberFormat="1" applyFont="1" applyBorder="1" applyAlignment="1">
      <alignment vertical="center"/>
    </xf>
    <xf numFmtId="167" fontId="10" fillId="0" borderId="63" xfId="0" applyNumberFormat="1" applyFont="1" applyBorder="1" applyAlignment="1">
      <alignment vertical="center"/>
    </xf>
    <xf numFmtId="167" fontId="10" fillId="0" borderId="66" xfId="0" applyNumberFormat="1" applyFont="1" applyBorder="1" applyAlignment="1">
      <alignment vertical="center"/>
    </xf>
    <xf numFmtId="167" fontId="10" fillId="0" borderId="67" xfId="0" applyNumberFormat="1" applyFont="1" applyBorder="1" applyAlignment="1">
      <alignment vertical="center"/>
    </xf>
    <xf numFmtId="172" fontId="12" fillId="0" borderId="12" xfId="0" applyNumberFormat="1" applyFont="1" applyBorder="1"/>
    <xf numFmtId="167" fontId="12" fillId="0" borderId="30" xfId="0" applyNumberFormat="1" applyFont="1" applyBorder="1" applyAlignment="1"/>
    <xf numFmtId="167" fontId="12" fillId="0" borderId="19" xfId="0" applyNumberFormat="1" applyFont="1" applyBorder="1" applyAlignment="1"/>
    <xf numFmtId="167" fontId="12" fillId="0" borderId="12" xfId="0" applyNumberFormat="1" applyFont="1" applyBorder="1" applyAlignment="1"/>
    <xf numFmtId="167" fontId="12" fillId="0" borderId="0" xfId="0" applyNumberFormat="1" applyFont="1" applyBorder="1" applyAlignment="1"/>
    <xf numFmtId="167" fontId="12" fillId="0" borderId="33" xfId="0" applyNumberFormat="1" applyFont="1" applyBorder="1" applyAlignment="1"/>
    <xf numFmtId="172" fontId="10" fillId="0" borderId="12" xfId="0" quotePrefix="1" applyNumberFormat="1" applyFont="1" applyBorder="1" applyAlignment="1">
      <alignment horizontal="left" indent="1"/>
    </xf>
    <xf numFmtId="172" fontId="12" fillId="3" borderId="12" xfId="0" applyNumberFormat="1" applyFont="1" applyFill="1" applyBorder="1" applyAlignment="1" applyProtection="1">
      <alignment horizontal="left" wrapText="1" indent="2"/>
      <protection locked="0"/>
    </xf>
    <xf numFmtId="167" fontId="12" fillId="3" borderId="64" xfId="0" applyNumberFormat="1" applyFont="1" applyFill="1" applyBorder="1" applyAlignment="1" applyProtection="1">
      <protection locked="0"/>
    </xf>
    <xf numFmtId="167" fontId="12" fillId="3" borderId="65" xfId="0" applyNumberFormat="1" applyFont="1" applyFill="1" applyBorder="1" applyAlignment="1" applyProtection="1">
      <protection locked="0"/>
    </xf>
    <xf numFmtId="167" fontId="12" fillId="3" borderId="63" xfId="0" applyNumberFormat="1" applyFont="1" applyFill="1" applyBorder="1" applyAlignment="1" applyProtection="1">
      <protection locked="0"/>
    </xf>
    <xf numFmtId="167" fontId="12" fillId="3" borderId="66" xfId="0" applyNumberFormat="1" applyFont="1" applyFill="1" applyBorder="1" applyAlignment="1" applyProtection="1">
      <protection locked="0"/>
    </xf>
    <xf numFmtId="167" fontId="12" fillId="3" borderId="67" xfId="0" applyNumberFormat="1" applyFont="1" applyFill="1" applyBorder="1" applyAlignment="1" applyProtection="1">
      <protection locked="0"/>
    </xf>
    <xf numFmtId="172" fontId="10" fillId="0" borderId="41" xfId="0" applyNumberFormat="1" applyFont="1" applyBorder="1" applyAlignment="1">
      <alignment horizontal="left"/>
    </xf>
    <xf numFmtId="172" fontId="12" fillId="0" borderId="39" xfId="0" applyNumberFormat="1" applyFont="1" applyBorder="1" applyAlignment="1">
      <alignment horizontal="center"/>
    </xf>
    <xf numFmtId="167" fontId="10" fillId="0" borderId="44" xfId="0" applyNumberFormat="1" applyFont="1" applyBorder="1" applyAlignment="1">
      <alignment vertical="center"/>
    </xf>
    <xf numFmtId="167" fontId="10" fillId="0" borderId="45" xfId="0" applyNumberFormat="1" applyFont="1" applyBorder="1" applyAlignment="1">
      <alignment vertical="center"/>
    </xf>
    <xf numFmtId="167" fontId="10" fillId="0" borderId="46" xfId="0" applyNumberFormat="1" applyFont="1" applyBorder="1" applyAlignment="1">
      <alignment vertical="center"/>
    </xf>
    <xf numFmtId="167" fontId="10" fillId="0" borderId="47" xfId="0" applyNumberFormat="1" applyFont="1" applyBorder="1" applyAlignment="1">
      <alignment vertical="center"/>
    </xf>
    <xf numFmtId="167" fontId="10" fillId="0" borderId="48" xfId="0" applyNumberFormat="1" applyFont="1" applyBorder="1" applyAlignment="1">
      <alignment vertical="center"/>
    </xf>
    <xf numFmtId="172" fontId="11" fillId="0" borderId="0" xfId="0" quotePrefix="1" applyFont="1" applyBorder="1" applyProtection="1"/>
    <xf numFmtId="168" fontId="12" fillId="0" borderId="0" xfId="0" applyNumberFormat="1" applyFont="1" applyBorder="1" applyProtection="1">
      <protection locked="0"/>
    </xf>
    <xf numFmtId="43" fontId="12" fillId="0" borderId="0" xfId="8" applyFont="1" applyBorder="1" applyProtection="1">
      <protection locked="0"/>
    </xf>
    <xf numFmtId="172" fontId="12" fillId="0" borderId="0" xfId="0" applyFont="1" applyAlignment="1" applyProtection="1">
      <alignment horizontal="center"/>
      <protection locked="0"/>
    </xf>
    <xf numFmtId="172" fontId="10" fillId="0" borderId="24" xfId="0" applyFont="1" applyFill="1" applyBorder="1" applyAlignment="1">
      <alignment horizontal="left"/>
    </xf>
    <xf numFmtId="172" fontId="10" fillId="0" borderId="25" xfId="0" applyFont="1" applyBorder="1" applyAlignment="1">
      <alignment horizontal="center"/>
    </xf>
    <xf numFmtId="172" fontId="10" fillId="0" borderId="18" xfId="0" applyFont="1" applyBorder="1" applyAlignment="1">
      <alignment horizontal="center"/>
    </xf>
    <xf numFmtId="172" fontId="10" fillId="0" borderId="11" xfId="0" applyFont="1" applyBorder="1" applyAlignment="1">
      <alignment horizontal="center"/>
    </xf>
    <xf numFmtId="172" fontId="10" fillId="0" borderId="22" xfId="0" applyFont="1" applyBorder="1" applyAlignment="1">
      <alignment horizontal="center"/>
    </xf>
    <xf numFmtId="172" fontId="10" fillId="0" borderId="32" xfId="0" applyFont="1" applyBorder="1" applyAlignment="1">
      <alignment horizontal="center"/>
    </xf>
    <xf numFmtId="172" fontId="14" fillId="0" borderId="12" xfId="0" applyNumberFormat="1" applyFont="1" applyFill="1" applyBorder="1" applyAlignment="1" applyProtection="1">
      <alignment horizontal="left" indent="1"/>
    </xf>
    <xf numFmtId="172" fontId="12" fillId="0" borderId="30" xfId="0" applyNumberFormat="1" applyFont="1" applyBorder="1" applyAlignment="1" applyProtection="1">
      <alignment horizontal="center"/>
    </xf>
    <xf numFmtId="167" fontId="10" fillId="0" borderId="30" xfId="0" applyNumberFormat="1" applyFont="1" applyFill="1" applyBorder="1" applyProtection="1"/>
    <xf numFmtId="167" fontId="10" fillId="0" borderId="50" xfId="0" applyNumberFormat="1" applyFont="1" applyFill="1" applyBorder="1" applyProtection="1"/>
    <xf numFmtId="167" fontId="10" fillId="0" borderId="33" xfId="0" applyNumberFormat="1" applyFont="1" applyFill="1" applyBorder="1" applyProtection="1"/>
    <xf numFmtId="167" fontId="10" fillId="0" borderId="54" xfId="0" applyNumberFormat="1" applyFont="1" applyFill="1" applyBorder="1" applyProtection="1"/>
    <xf numFmtId="167" fontId="10" fillId="0" borderId="52" xfId="0" applyNumberFormat="1" applyFont="1" applyFill="1" applyBorder="1" applyProtection="1"/>
    <xf numFmtId="172" fontId="12" fillId="0" borderId="12" xfId="0" applyNumberFormat="1" applyFont="1" applyFill="1" applyBorder="1" applyAlignment="1" applyProtection="1">
      <alignment horizontal="left" indent="2"/>
    </xf>
    <xf numFmtId="167" fontId="12" fillId="0" borderId="30" xfId="0" applyNumberFormat="1" applyFont="1" applyFill="1" applyBorder="1" applyProtection="1"/>
    <xf numFmtId="167" fontId="12" fillId="0" borderId="19" xfId="0" applyNumberFormat="1" applyFont="1" applyFill="1" applyBorder="1" applyProtection="1"/>
    <xf numFmtId="167" fontId="12" fillId="0" borderId="12" xfId="0" applyNumberFormat="1" applyFont="1" applyFill="1" applyBorder="1" applyProtection="1"/>
    <xf numFmtId="167" fontId="12" fillId="0" borderId="0" xfId="0" applyNumberFormat="1" applyFont="1" applyFill="1" applyBorder="1" applyProtection="1"/>
    <xf numFmtId="167" fontId="12" fillId="0" borderId="33" xfId="0" applyNumberFormat="1" applyFont="1" applyFill="1" applyBorder="1" applyProtection="1"/>
    <xf numFmtId="167" fontId="12" fillId="0" borderId="30" xfId="1" applyNumberFormat="1" applyFont="1" applyFill="1" applyBorder="1" applyProtection="1"/>
    <xf numFmtId="167" fontId="12" fillId="0" borderId="19" xfId="1" applyNumberFormat="1" applyFont="1" applyFill="1" applyBorder="1" applyProtection="1"/>
    <xf numFmtId="167" fontId="12" fillId="0" borderId="12" xfId="1" applyNumberFormat="1" applyFont="1" applyFill="1" applyBorder="1" applyProtection="1"/>
    <xf numFmtId="167" fontId="12" fillId="0" borderId="33" xfId="1" applyNumberFormat="1" applyFont="1" applyFill="1" applyBorder="1" applyProtection="1"/>
    <xf numFmtId="167" fontId="10" fillId="0" borderId="19" xfId="0" applyNumberFormat="1" applyFont="1" applyFill="1" applyBorder="1" applyProtection="1"/>
    <xf numFmtId="167" fontId="10" fillId="0" borderId="12" xfId="0" applyNumberFormat="1" applyFont="1" applyFill="1" applyBorder="1" applyProtection="1"/>
    <xf numFmtId="167" fontId="10" fillId="0" borderId="0" xfId="0" applyNumberFormat="1" applyFont="1" applyFill="1" applyBorder="1" applyProtection="1"/>
    <xf numFmtId="172" fontId="12" fillId="0" borderId="30" xfId="0" applyNumberFormat="1" applyFont="1" applyFill="1" applyBorder="1" applyAlignment="1" applyProtection="1">
      <alignment horizontal="center"/>
    </xf>
    <xf numFmtId="172" fontId="10" fillId="0" borderId="63" xfId="0" applyNumberFormat="1" applyFont="1" applyBorder="1" applyProtection="1"/>
    <xf numFmtId="172" fontId="12" fillId="0" borderId="64" xfId="0" applyNumberFormat="1" applyFont="1" applyBorder="1" applyAlignment="1" applyProtection="1">
      <alignment horizontal="center"/>
    </xf>
    <xf numFmtId="167" fontId="10" fillId="0" borderId="64" xfId="0" applyNumberFormat="1" applyFont="1" applyFill="1" applyBorder="1"/>
    <xf numFmtId="167" fontId="10" fillId="0" borderId="65" xfId="0" applyNumberFormat="1" applyFont="1" applyFill="1" applyBorder="1"/>
    <xf numFmtId="167" fontId="10" fillId="0" borderId="63" xfId="0" applyNumberFormat="1" applyFont="1" applyFill="1" applyBorder="1"/>
    <xf numFmtId="167" fontId="10" fillId="0" borderId="66" xfId="0" applyNumberFormat="1" applyFont="1" applyFill="1" applyBorder="1"/>
    <xf numFmtId="167" fontId="10" fillId="0" borderId="67" xfId="0" applyNumberFormat="1" applyFont="1" applyFill="1" applyBorder="1"/>
    <xf numFmtId="172" fontId="12" fillId="0" borderId="12" xfId="0" applyNumberFormat="1" applyFont="1" applyBorder="1" applyProtection="1"/>
    <xf numFmtId="167" fontId="12" fillId="0" borderId="30" xfId="0" applyNumberFormat="1" applyFont="1" applyFill="1" applyBorder="1"/>
    <xf numFmtId="167" fontId="12" fillId="0" borderId="19" xfId="0" applyNumberFormat="1" applyFont="1" applyFill="1" applyBorder="1"/>
    <xf numFmtId="167" fontId="12" fillId="0" borderId="12" xfId="0" applyNumberFormat="1" applyFont="1" applyFill="1" applyBorder="1"/>
    <xf numFmtId="167" fontId="12" fillId="0" borderId="0" xfId="0" applyNumberFormat="1" applyFont="1" applyFill="1" applyBorder="1"/>
    <xf numFmtId="167" fontId="12" fillId="0" borderId="33" xfId="0" applyNumberFormat="1" applyFont="1" applyFill="1" applyBorder="1"/>
    <xf numFmtId="172" fontId="13" fillId="0" borderId="12" xfId="0" applyNumberFormat="1" applyFont="1" applyBorder="1" applyProtection="1"/>
    <xf numFmtId="172" fontId="15" fillId="0" borderId="30" xfId="0" applyNumberFormat="1" applyFont="1" applyBorder="1" applyAlignment="1" applyProtection="1">
      <alignment horizontal="center"/>
    </xf>
    <xf numFmtId="172" fontId="10" fillId="0" borderId="46" xfId="0" applyNumberFormat="1" applyFont="1" applyBorder="1" applyProtection="1"/>
    <xf numFmtId="172" fontId="12" fillId="0" borderId="44" xfId="0" applyNumberFormat="1" applyFont="1" applyBorder="1" applyAlignment="1" applyProtection="1">
      <alignment horizontal="center"/>
    </xf>
    <xf numFmtId="167" fontId="10" fillId="0" borderId="31" xfId="0" applyNumberFormat="1" applyFont="1" applyBorder="1"/>
    <xf numFmtId="167" fontId="10" fillId="0" borderId="20" xfId="0" applyNumberFormat="1" applyFont="1" applyBorder="1"/>
    <xf numFmtId="167" fontId="10" fillId="0" borderId="13" xfId="0" applyNumberFormat="1" applyFont="1" applyBorder="1"/>
    <xf numFmtId="167" fontId="10" fillId="0" borderId="24" xfId="0" applyNumberFormat="1" applyFont="1" applyBorder="1"/>
    <xf numFmtId="167" fontId="10" fillId="0" borderId="68" xfId="0" applyNumberFormat="1" applyFont="1" applyBorder="1"/>
    <xf numFmtId="172" fontId="16" fillId="0" borderId="0" xfId="0" applyFont="1" applyBorder="1" applyAlignment="1" applyProtection="1">
      <alignment horizontal="left"/>
    </xf>
    <xf numFmtId="172" fontId="11" fillId="0" borderId="0" xfId="0" applyFont="1" applyBorder="1" applyAlignment="1" applyProtection="1">
      <alignment horizontal="center"/>
    </xf>
    <xf numFmtId="168" fontId="14" fillId="0" borderId="0" xfId="0" applyNumberFormat="1" applyFont="1" applyBorder="1" applyProtection="1">
      <protection locked="0"/>
    </xf>
    <xf numFmtId="172" fontId="14" fillId="0" borderId="0" xfId="0" applyFont="1" applyBorder="1" applyProtection="1"/>
    <xf numFmtId="168" fontId="14" fillId="0" borderId="0" xfId="0" applyNumberFormat="1" applyFont="1" applyBorder="1" applyProtection="1"/>
    <xf numFmtId="172" fontId="12" fillId="0" borderId="0" xfId="0" applyFont="1" applyBorder="1"/>
    <xf numFmtId="172" fontId="12" fillId="0" borderId="0" xfId="0" applyFont="1" applyBorder="1" applyAlignment="1">
      <alignment horizontal="center"/>
    </xf>
    <xf numFmtId="172" fontId="10" fillId="0" borderId="0" xfId="0" applyFont="1" applyBorder="1"/>
    <xf numFmtId="172" fontId="11" fillId="0" borderId="12" xfId="0" applyFont="1" applyBorder="1" applyAlignment="1">
      <alignment horizontal="right"/>
    </xf>
    <xf numFmtId="172" fontId="11" fillId="0" borderId="0" xfId="0" applyFont="1" applyBorder="1" applyAlignment="1">
      <alignment horizontal="center"/>
    </xf>
    <xf numFmtId="164" fontId="11" fillId="0" borderId="0" xfId="1" applyNumberFormat="1" applyFont="1" applyBorder="1" applyAlignment="1">
      <alignment horizontal="right"/>
    </xf>
    <xf numFmtId="164" fontId="11" fillId="0" borderId="0" xfId="1" applyNumberFormat="1" applyFont="1" applyFill="1" applyBorder="1" applyAlignment="1">
      <alignment horizontal="right"/>
    </xf>
    <xf numFmtId="168" fontId="10" fillId="0" borderId="18" xfId="0" applyNumberFormat="1" applyFont="1" applyBorder="1" applyAlignment="1">
      <alignment horizontal="center"/>
    </xf>
    <xf numFmtId="172" fontId="12" fillId="0" borderId="12" xfId="0" applyNumberFormat="1" applyFont="1" applyBorder="1" applyAlignment="1">
      <alignment horizontal="left" indent="1"/>
    </xf>
    <xf numFmtId="167" fontId="12" fillId="0" borderId="50" xfId="0" applyNumberFormat="1" applyFont="1" applyFill="1" applyBorder="1" applyProtection="1"/>
    <xf numFmtId="167" fontId="12" fillId="0" borderId="54" xfId="0" applyNumberFormat="1" applyFont="1" applyFill="1" applyBorder="1" applyProtection="1"/>
    <xf numFmtId="167" fontId="12" fillId="3" borderId="54" xfId="0" applyNumberFormat="1" applyFont="1" applyFill="1" applyBorder="1" applyProtection="1">
      <protection locked="0"/>
    </xf>
    <xf numFmtId="172" fontId="12" fillId="0" borderId="12" xfId="0" applyNumberFormat="1" applyFont="1" applyFill="1" applyBorder="1" applyAlignment="1">
      <alignment horizontal="left" indent="1"/>
    </xf>
    <xf numFmtId="167" fontId="12" fillId="3" borderId="30" xfId="1" applyNumberFormat="1" applyFont="1" applyFill="1" applyBorder="1" applyProtection="1">
      <protection locked="0"/>
    </xf>
    <xf numFmtId="167" fontId="12" fillId="3" borderId="19" xfId="1" applyNumberFormat="1" applyFont="1" applyFill="1" applyBorder="1" applyProtection="1">
      <protection locked="0"/>
    </xf>
    <xf numFmtId="167" fontId="12" fillId="3" borderId="12" xfId="1" applyNumberFormat="1" applyFont="1" applyFill="1" applyBorder="1" applyProtection="1">
      <protection locked="0"/>
    </xf>
    <xf numFmtId="167" fontId="12" fillId="3" borderId="0" xfId="1" applyNumberFormat="1" applyFont="1" applyFill="1" applyBorder="1" applyProtection="1">
      <protection locked="0"/>
    </xf>
    <xf numFmtId="167" fontId="12" fillId="3" borderId="33" xfId="1" applyNumberFormat="1" applyFont="1" applyFill="1" applyBorder="1" applyProtection="1">
      <protection locked="0"/>
    </xf>
    <xf numFmtId="172" fontId="10" fillId="0" borderId="63" xfId="0" applyNumberFormat="1" applyFont="1" applyBorder="1" applyAlignment="1">
      <alignment horizontal="left" vertical="top" wrapText="1"/>
    </xf>
    <xf numFmtId="172" fontId="12" fillId="0" borderId="64" xfId="0" applyFont="1" applyBorder="1" applyAlignment="1">
      <alignment horizontal="center" vertical="top"/>
    </xf>
    <xf numFmtId="167" fontId="10" fillId="0" borderId="64" xfId="0" applyNumberFormat="1" applyFont="1" applyBorder="1" applyAlignment="1">
      <alignment vertical="top"/>
    </xf>
    <xf numFmtId="167" fontId="10" fillId="0" borderId="65" xfId="0" applyNumberFormat="1" applyFont="1" applyBorder="1" applyAlignment="1">
      <alignment vertical="top"/>
    </xf>
    <xf numFmtId="167" fontId="10" fillId="0" borderId="63" xfId="0" applyNumberFormat="1" applyFont="1" applyBorder="1" applyAlignment="1">
      <alignment vertical="top"/>
    </xf>
    <xf numFmtId="167" fontId="10" fillId="0" borderId="67" xfId="0" applyNumberFormat="1" applyFont="1" applyBorder="1" applyAlignment="1">
      <alignment vertical="top"/>
    </xf>
    <xf numFmtId="172" fontId="10" fillId="0" borderId="63" xfId="0" applyNumberFormat="1" applyFont="1" applyBorder="1" applyAlignment="1">
      <alignment vertical="top"/>
    </xf>
    <xf numFmtId="167" fontId="10" fillId="3" borderId="12" xfId="1" applyNumberFormat="1" applyFont="1" applyFill="1" applyBorder="1" applyProtection="1">
      <protection locked="0"/>
    </xf>
    <xf numFmtId="167" fontId="10" fillId="3" borderId="30" xfId="1" applyNumberFormat="1" applyFont="1" applyFill="1" applyBorder="1" applyProtection="1">
      <protection locked="0"/>
    </xf>
    <xf numFmtId="167" fontId="10" fillId="3" borderId="19" xfId="1" applyNumberFormat="1" applyFont="1" applyFill="1" applyBorder="1" applyProtection="1">
      <protection locked="0"/>
    </xf>
    <xf numFmtId="167" fontId="10" fillId="3" borderId="33" xfId="1" applyNumberFormat="1" applyFont="1" applyFill="1" applyBorder="1" applyProtection="1">
      <protection locked="0"/>
    </xf>
    <xf numFmtId="172" fontId="10" fillId="0" borderId="12" xfId="0" applyNumberFormat="1" applyFont="1" applyBorder="1" applyAlignment="1">
      <alignment horizontal="left" wrapText="1"/>
    </xf>
    <xf numFmtId="167" fontId="10" fillId="0" borderId="39" xfId="0" applyNumberFormat="1" applyFont="1" applyBorder="1" applyAlignment="1">
      <alignment vertical="top"/>
    </xf>
    <xf numFmtId="167" fontId="10" fillId="0" borderId="40" xfId="0" applyNumberFormat="1" applyFont="1" applyBorder="1" applyAlignment="1">
      <alignment vertical="top"/>
    </xf>
    <xf numFmtId="167" fontId="10" fillId="0" borderId="41" xfId="0" applyNumberFormat="1" applyFont="1" applyBorder="1" applyAlignment="1">
      <alignment vertical="top"/>
    </xf>
    <xf numFmtId="167" fontId="10" fillId="0" borderId="43" xfId="0" applyNumberFormat="1" applyFont="1" applyBorder="1" applyAlignment="1">
      <alignment vertical="top"/>
    </xf>
    <xf numFmtId="172" fontId="10" fillId="0" borderId="12" xfId="0" applyNumberFormat="1" applyFont="1" applyBorder="1" applyAlignment="1">
      <alignment wrapText="1"/>
    </xf>
    <xf numFmtId="172" fontId="12" fillId="0" borderId="12" xfId="0" applyNumberFormat="1" applyFont="1" applyBorder="1" applyAlignment="1">
      <alignment horizontal="left" wrapText="1" indent="1"/>
    </xf>
    <xf numFmtId="172" fontId="10" fillId="0" borderId="48" xfId="0" applyNumberFormat="1" applyFont="1" applyBorder="1"/>
    <xf numFmtId="172" fontId="12" fillId="0" borderId="44" xfId="0" applyFont="1" applyBorder="1" applyAlignment="1">
      <alignment horizontal="center"/>
    </xf>
    <xf numFmtId="167" fontId="10" fillId="0" borderId="44" xfId="0" applyNumberFormat="1" applyFont="1" applyFill="1" applyBorder="1"/>
    <xf numFmtId="167" fontId="10" fillId="0" borderId="45" xfId="0" applyNumberFormat="1" applyFont="1" applyFill="1" applyBorder="1"/>
    <xf numFmtId="167" fontId="10" fillId="0" borderId="46" xfId="0" applyNumberFormat="1" applyFont="1" applyFill="1" applyBorder="1"/>
    <xf numFmtId="172" fontId="16" fillId="0" borderId="0" xfId="0" applyNumberFormat="1" applyFont="1" applyBorder="1" applyProtection="1"/>
    <xf numFmtId="172" fontId="12" fillId="0" borderId="0" xfId="0" applyFont="1" applyBorder="1" applyAlignment="1" applyProtection="1">
      <alignment horizontal="center"/>
    </xf>
    <xf numFmtId="168" fontId="10" fillId="0" borderId="0" xfId="0" applyNumberFormat="1" applyFont="1" applyBorder="1" applyProtection="1"/>
    <xf numFmtId="172" fontId="11" fillId="0" borderId="0" xfId="0" applyFont="1" applyBorder="1"/>
    <xf numFmtId="172" fontId="10" fillId="0" borderId="0" xfId="0" applyFont="1" applyBorder="1" applyProtection="1"/>
    <xf numFmtId="172" fontId="11" fillId="0" borderId="0" xfId="0" applyNumberFormat="1" applyFont="1" applyBorder="1" applyProtection="1"/>
    <xf numFmtId="172" fontId="11" fillId="0" borderId="12" xfId="0" applyFont="1" applyBorder="1" applyAlignment="1" applyProtection="1">
      <alignment horizontal="right"/>
    </xf>
    <xf numFmtId="164" fontId="12" fillId="0" borderId="0" xfId="1" applyNumberFormat="1" applyFont="1" applyProtection="1"/>
    <xf numFmtId="172" fontId="11" fillId="0" borderId="0" xfId="0" applyFont="1" applyBorder="1" applyAlignment="1" applyProtection="1">
      <alignment horizontal="right"/>
    </xf>
    <xf numFmtId="172" fontId="12" fillId="0" borderId="0" xfId="0" applyFont="1" applyBorder="1" applyProtection="1"/>
    <xf numFmtId="168" fontId="12" fillId="0" borderId="0" xfId="0" applyNumberFormat="1" applyFont="1" applyBorder="1" applyProtection="1"/>
    <xf numFmtId="167" fontId="10" fillId="0" borderId="25" xfId="0" applyNumberFormat="1" applyFont="1" applyBorder="1" applyAlignment="1">
      <alignment horizontal="center"/>
    </xf>
    <xf numFmtId="167" fontId="10" fillId="0" borderId="18" xfId="0" applyNumberFormat="1" applyFont="1" applyBorder="1" applyAlignment="1">
      <alignment horizontal="center"/>
    </xf>
    <xf numFmtId="167" fontId="10" fillId="0" borderId="11" xfId="0" applyNumberFormat="1" applyFont="1" applyBorder="1" applyAlignment="1">
      <alignment horizontal="center"/>
    </xf>
    <xf numFmtId="167" fontId="10" fillId="0" borderId="22" xfId="0" applyNumberFormat="1" applyFont="1" applyBorder="1" applyAlignment="1">
      <alignment horizontal="center"/>
    </xf>
    <xf numFmtId="167" fontId="10" fillId="0" borderId="32" xfId="0" applyNumberFormat="1" applyFont="1" applyBorder="1" applyAlignment="1">
      <alignment horizontal="center"/>
    </xf>
    <xf numFmtId="172" fontId="10" fillId="0" borderId="63" xfId="0" applyFont="1" applyBorder="1"/>
    <xf numFmtId="172" fontId="12" fillId="0" borderId="64" xfId="0" applyFont="1" applyBorder="1" applyAlignment="1">
      <alignment horizontal="center"/>
    </xf>
    <xf numFmtId="167" fontId="10" fillId="0" borderId="64" xfId="0" applyNumberFormat="1" applyFont="1" applyBorder="1"/>
    <xf numFmtId="167" fontId="10" fillId="0" borderId="65" xfId="0" applyNumberFormat="1" applyFont="1" applyBorder="1"/>
    <xf numFmtId="167" fontId="10" fillId="0" borderId="63" xfId="0" applyNumberFormat="1" applyFont="1" applyBorder="1"/>
    <xf numFmtId="167" fontId="10" fillId="0" borderId="67" xfId="0" applyNumberFormat="1" applyFont="1" applyBorder="1"/>
    <xf numFmtId="172" fontId="12" fillId="0" borderId="69" xfId="0" applyFont="1" applyBorder="1" applyAlignment="1">
      <alignment horizontal="center"/>
    </xf>
    <xf numFmtId="167" fontId="10" fillId="0" borderId="66" xfId="0" applyNumberFormat="1" applyFont="1" applyBorder="1"/>
    <xf numFmtId="172" fontId="10" fillId="0" borderId="46" xfId="0" applyFont="1" applyBorder="1"/>
    <xf numFmtId="172" fontId="11" fillId="0" borderId="0" xfId="0" applyFont="1" applyFill="1" applyBorder="1" applyProtection="1"/>
    <xf numFmtId="43" fontId="12" fillId="0" borderId="0" xfId="1" applyFont="1" applyBorder="1" applyProtection="1"/>
    <xf numFmtId="172" fontId="16" fillId="0" borderId="0" xfId="0" applyFont="1"/>
    <xf numFmtId="172" fontId="15" fillId="0" borderId="0" xfId="0" applyFont="1" applyFill="1" applyBorder="1"/>
    <xf numFmtId="172" fontId="12" fillId="0" borderId="0" xfId="0" applyFont="1" applyFill="1" applyBorder="1"/>
    <xf numFmtId="172" fontId="15" fillId="0" borderId="0" xfId="0" applyFont="1"/>
    <xf numFmtId="168" fontId="12" fillId="0" borderId="0" xfId="0" applyNumberFormat="1" applyFont="1" applyFill="1" applyBorder="1"/>
    <xf numFmtId="172" fontId="12" fillId="0" borderId="0" xfId="0" applyFont="1" applyFill="1" applyBorder="1" applyProtection="1">
      <protection locked="0"/>
    </xf>
    <xf numFmtId="172" fontId="12" fillId="0" borderId="25" xfId="0" applyFont="1" applyBorder="1" applyAlignment="1">
      <alignment horizontal="center" vertical="top" wrapText="1"/>
    </xf>
    <xf numFmtId="172" fontId="12" fillId="0" borderId="18" xfId="0" applyFont="1" applyBorder="1" applyAlignment="1">
      <alignment horizontal="center" vertical="top" wrapText="1"/>
    </xf>
    <xf numFmtId="172" fontId="12" fillId="0" borderId="11" xfId="0" applyFont="1" applyBorder="1" applyAlignment="1">
      <alignment horizontal="center" vertical="top" wrapText="1"/>
    </xf>
    <xf numFmtId="172" fontId="12" fillId="0" borderId="22" xfId="0" applyFont="1" applyBorder="1" applyAlignment="1">
      <alignment horizontal="center" vertical="top" wrapText="1"/>
    </xf>
    <xf numFmtId="172" fontId="12" fillId="0" borderId="12" xfId="0" applyFont="1" applyBorder="1" applyAlignment="1">
      <alignment horizontal="left" vertical="top" wrapText="1" indent="1"/>
    </xf>
    <xf numFmtId="172" fontId="12" fillId="0" borderId="50" xfId="0" applyFont="1" applyBorder="1" applyAlignment="1">
      <alignment horizontal="left" vertical="top" wrapText="1"/>
    </xf>
    <xf numFmtId="165" fontId="12" fillId="0" borderId="33" xfId="31" applyNumberFormat="1" applyFont="1" applyFill="1" applyBorder="1" applyAlignment="1">
      <alignment horizontal="center" vertical="top" wrapText="1"/>
    </xf>
    <xf numFmtId="165" fontId="12" fillId="0" borderId="30" xfId="31" applyNumberFormat="1" applyFont="1" applyFill="1" applyBorder="1" applyAlignment="1">
      <alignment horizontal="center" vertical="top" wrapText="1"/>
    </xf>
    <xf numFmtId="165" fontId="12" fillId="0" borderId="19" xfId="31" applyNumberFormat="1" applyFont="1" applyFill="1" applyBorder="1" applyAlignment="1">
      <alignment horizontal="center" vertical="top" wrapText="1"/>
    </xf>
    <xf numFmtId="165" fontId="12" fillId="0" borderId="12" xfId="31" applyNumberFormat="1" applyFont="1" applyFill="1" applyBorder="1" applyAlignment="1">
      <alignment horizontal="center" vertical="top" wrapText="1"/>
    </xf>
    <xf numFmtId="165" fontId="12" fillId="0" borderId="0" xfId="31" applyNumberFormat="1" applyFont="1" applyFill="1" applyBorder="1" applyAlignment="1">
      <alignment horizontal="center" vertical="top" wrapText="1"/>
    </xf>
    <xf numFmtId="172" fontId="12" fillId="3" borderId="33" xfId="31" applyNumberFormat="1" applyFont="1" applyFill="1" applyBorder="1" applyAlignment="1" applyProtection="1">
      <alignment horizontal="center" vertical="top" wrapText="1"/>
      <protection locked="0"/>
    </xf>
    <xf numFmtId="172" fontId="12" fillId="3" borderId="30" xfId="0" applyNumberFormat="1" applyFont="1" applyFill="1" applyBorder="1" applyAlignment="1" applyProtection="1">
      <alignment horizontal="center" vertical="top" wrapText="1"/>
      <protection locked="0"/>
    </xf>
    <xf numFmtId="172" fontId="12" fillId="3" borderId="19" xfId="0" applyNumberFormat="1" applyFont="1" applyFill="1" applyBorder="1" applyAlignment="1" applyProtection="1">
      <alignment horizontal="center" vertical="top" wrapText="1"/>
      <protection locked="0"/>
    </xf>
    <xf numFmtId="172" fontId="12" fillId="3" borderId="12" xfId="0" applyNumberFormat="1" applyFont="1" applyFill="1" applyBorder="1" applyAlignment="1" applyProtection="1">
      <alignment horizontal="center" vertical="top" wrapText="1"/>
      <protection locked="0"/>
    </xf>
    <xf numFmtId="172" fontId="12" fillId="3" borderId="0" xfId="0" applyNumberFormat="1" applyFont="1" applyFill="1" applyBorder="1" applyAlignment="1" applyProtection="1">
      <alignment horizontal="center" vertical="top" wrapText="1"/>
      <protection locked="0"/>
    </xf>
    <xf numFmtId="172" fontId="12" fillId="0" borderId="33" xfId="31" applyNumberFormat="1" applyFont="1" applyFill="1" applyBorder="1" applyAlignment="1">
      <alignment horizontal="center" vertical="top" wrapText="1"/>
    </xf>
    <xf numFmtId="172" fontId="12" fillId="0" borderId="30" xfId="31" applyNumberFormat="1" applyFont="1" applyFill="1" applyBorder="1" applyAlignment="1">
      <alignment horizontal="center" vertical="top" wrapText="1"/>
    </xf>
    <xf numFmtId="172" fontId="12" fillId="0" borderId="19" xfId="31" applyNumberFormat="1" applyFont="1" applyFill="1" applyBorder="1" applyAlignment="1">
      <alignment horizontal="center" vertical="top" wrapText="1"/>
    </xf>
    <xf numFmtId="172" fontId="13" fillId="0" borderId="12" xfId="0" applyFont="1" applyBorder="1" applyAlignment="1">
      <alignment horizontal="left" wrapText="1"/>
    </xf>
    <xf numFmtId="172" fontId="12" fillId="0" borderId="33" xfId="0" applyFont="1" applyFill="1" applyBorder="1" applyAlignment="1">
      <alignment horizontal="center" vertical="top" wrapText="1"/>
    </xf>
    <xf numFmtId="172" fontId="12" fillId="0" borderId="30" xfId="0" applyFont="1" applyFill="1" applyBorder="1" applyAlignment="1">
      <alignment horizontal="center" vertical="top" wrapText="1"/>
    </xf>
    <xf numFmtId="172" fontId="12" fillId="0" borderId="19" xfId="0" applyFont="1" applyFill="1" applyBorder="1" applyAlignment="1">
      <alignment horizontal="center" vertical="top" wrapText="1"/>
    </xf>
    <xf numFmtId="172" fontId="12" fillId="0" borderId="12" xfId="0" applyFont="1" applyFill="1" applyBorder="1" applyAlignment="1">
      <alignment horizontal="center" vertical="top" wrapText="1"/>
    </xf>
    <xf numFmtId="172" fontId="12" fillId="0" borderId="0" xfId="0" applyFont="1" applyFill="1" applyBorder="1" applyAlignment="1">
      <alignment horizontal="center" vertical="top" wrapText="1"/>
    </xf>
    <xf numFmtId="169" fontId="12" fillId="0" borderId="33" xfId="1" applyNumberFormat="1" applyFont="1" applyFill="1" applyBorder="1" applyAlignment="1">
      <alignment vertical="top" wrapText="1"/>
    </xf>
    <xf numFmtId="169" fontId="12" fillId="0" borderId="30" xfId="1" applyNumberFormat="1" applyFont="1" applyFill="1" applyBorder="1" applyAlignment="1">
      <alignment vertical="top" wrapText="1"/>
    </xf>
    <xf numFmtId="169" fontId="12" fillId="0" borderId="19" xfId="1" applyNumberFormat="1" applyFont="1" applyFill="1" applyBorder="1" applyAlignment="1">
      <alignment vertical="top" wrapText="1"/>
    </xf>
    <xf numFmtId="169" fontId="12" fillId="0" borderId="12" xfId="1" applyNumberFormat="1" applyFont="1" applyFill="1" applyBorder="1" applyAlignment="1">
      <alignment vertical="top" wrapText="1"/>
    </xf>
    <xf numFmtId="169" fontId="12" fillId="0" borderId="0" xfId="1" applyNumberFormat="1" applyFont="1" applyFill="1" applyBorder="1" applyAlignment="1">
      <alignment vertical="top" wrapText="1"/>
    </xf>
    <xf numFmtId="169" fontId="12" fillId="0" borderId="33" xfId="0" applyNumberFormat="1" applyFont="1" applyFill="1" applyBorder="1" applyAlignment="1">
      <alignment horizontal="center" vertical="top" wrapText="1"/>
    </xf>
    <xf numFmtId="169" fontId="12" fillId="0" borderId="30" xfId="0" applyNumberFormat="1" applyFont="1" applyFill="1" applyBorder="1" applyAlignment="1">
      <alignment horizontal="center" vertical="top" wrapText="1"/>
    </xf>
    <xf numFmtId="169" fontId="12" fillId="0" borderId="19" xfId="0" applyNumberFormat="1" applyFont="1" applyFill="1" applyBorder="1" applyAlignment="1">
      <alignment horizontal="center" vertical="top" wrapText="1"/>
    </xf>
    <xf numFmtId="169" fontId="12" fillId="0" borderId="12" xfId="0" applyNumberFormat="1" applyFont="1" applyFill="1" applyBorder="1" applyAlignment="1">
      <alignment horizontal="center" vertical="top" wrapText="1"/>
    </xf>
    <xf numFmtId="169" fontId="12" fillId="0" borderId="0" xfId="0" applyNumberFormat="1" applyFont="1" applyFill="1" applyBorder="1" applyAlignment="1">
      <alignment horizontal="center" vertical="top" wrapText="1"/>
    </xf>
    <xf numFmtId="165" fontId="12" fillId="0" borderId="33" xfId="0" applyNumberFormat="1" applyFont="1" applyFill="1" applyBorder="1" applyAlignment="1">
      <alignment horizontal="center" vertical="top" wrapText="1"/>
    </xf>
    <xf numFmtId="165" fontId="12" fillId="0" borderId="30" xfId="0" applyNumberFormat="1" applyFont="1" applyFill="1" applyBorder="1" applyAlignment="1">
      <alignment horizontal="center" vertical="top" wrapText="1"/>
    </xf>
    <xf numFmtId="165" fontId="12" fillId="0" borderId="12" xfId="0" applyNumberFormat="1" applyFont="1" applyFill="1" applyBorder="1" applyAlignment="1">
      <alignment horizontal="center" vertical="top" wrapText="1"/>
    </xf>
    <xf numFmtId="165" fontId="12" fillId="0" borderId="19" xfId="0" applyNumberFormat="1" applyFont="1" applyFill="1" applyBorder="1" applyAlignment="1">
      <alignment horizontal="center" vertical="top" wrapText="1"/>
    </xf>
    <xf numFmtId="165" fontId="12" fillId="0" borderId="0" xfId="0" applyNumberFormat="1" applyFont="1" applyFill="1" applyBorder="1" applyAlignment="1">
      <alignment horizontal="center" vertical="top" wrapText="1"/>
    </xf>
    <xf numFmtId="165" fontId="12" fillId="3" borderId="33" xfId="31" applyNumberFormat="1" applyFont="1" applyFill="1" applyBorder="1" applyAlignment="1" applyProtection="1">
      <alignment horizontal="center" vertical="top" wrapText="1"/>
      <protection locked="0"/>
    </xf>
    <xf numFmtId="165" fontId="12" fillId="3" borderId="30" xfId="31" applyNumberFormat="1" applyFont="1" applyFill="1" applyBorder="1" applyAlignment="1" applyProtection="1">
      <alignment horizontal="center" vertical="top" wrapText="1"/>
      <protection locked="0"/>
    </xf>
    <xf numFmtId="165" fontId="12" fillId="3" borderId="19" xfId="31" applyNumberFormat="1" applyFont="1" applyFill="1" applyBorder="1" applyAlignment="1" applyProtection="1">
      <alignment horizontal="center" vertical="top" wrapText="1"/>
      <protection locked="0"/>
    </xf>
    <xf numFmtId="165" fontId="12" fillId="3" borderId="12" xfId="31" applyNumberFormat="1" applyFont="1" applyFill="1" applyBorder="1" applyAlignment="1" applyProtection="1">
      <alignment horizontal="center" vertical="top" wrapText="1"/>
      <protection locked="0"/>
    </xf>
    <xf numFmtId="165" fontId="12" fillId="3" borderId="0" xfId="31" applyNumberFormat="1" applyFont="1" applyFill="1" applyBorder="1" applyAlignment="1" applyProtection="1">
      <alignment horizontal="center" vertical="top" wrapText="1"/>
      <protection locked="0"/>
    </xf>
    <xf numFmtId="165" fontId="12" fillId="3" borderId="33" xfId="0" applyNumberFormat="1" applyFont="1" applyFill="1" applyBorder="1" applyAlignment="1" applyProtection="1">
      <alignment horizontal="center" vertical="top" wrapText="1"/>
      <protection locked="0"/>
    </xf>
    <xf numFmtId="165" fontId="12" fillId="3" borderId="30" xfId="0" applyNumberFormat="1" applyFont="1" applyFill="1" applyBorder="1" applyAlignment="1" applyProtection="1">
      <alignment horizontal="center" vertical="top" wrapText="1"/>
      <protection locked="0"/>
    </xf>
    <xf numFmtId="165" fontId="12" fillId="3" borderId="19" xfId="0" applyNumberFormat="1" applyFont="1" applyFill="1" applyBorder="1" applyAlignment="1" applyProtection="1">
      <alignment horizontal="center" vertical="top" wrapText="1"/>
      <protection locked="0"/>
    </xf>
    <xf numFmtId="165" fontId="12" fillId="3" borderId="12" xfId="0" applyNumberFormat="1" applyFont="1" applyFill="1" applyBorder="1" applyAlignment="1" applyProtection="1">
      <alignment horizontal="center" vertical="top" wrapText="1"/>
      <protection locked="0"/>
    </xf>
    <xf numFmtId="165" fontId="12" fillId="3" borderId="0" xfId="0" applyNumberFormat="1" applyFont="1" applyFill="1" applyBorder="1" applyAlignment="1" applyProtection="1">
      <alignment horizontal="center" vertical="top" wrapText="1"/>
      <protection locked="0"/>
    </xf>
    <xf numFmtId="172" fontId="12" fillId="0" borderId="50" xfId="0" applyFont="1" applyFill="1" applyBorder="1" applyAlignment="1">
      <alignment horizontal="left" vertical="top" wrapText="1"/>
    </xf>
    <xf numFmtId="172" fontId="13" fillId="0" borderId="12" xfId="0" applyFont="1" applyBorder="1" applyAlignment="1">
      <alignment horizontal="left" vertical="top" wrapText="1"/>
    </xf>
    <xf numFmtId="172" fontId="13" fillId="0" borderId="50" xfId="0" applyFont="1" applyBorder="1" applyAlignment="1">
      <alignment horizontal="left" vertical="top" wrapText="1"/>
    </xf>
    <xf numFmtId="9" fontId="12" fillId="0" borderId="33" xfId="0" applyNumberFormat="1" applyFont="1" applyFill="1" applyBorder="1" applyAlignment="1">
      <alignment horizontal="center" vertical="top" wrapText="1"/>
    </xf>
    <xf numFmtId="9" fontId="12" fillId="0" borderId="30" xfId="0" applyNumberFormat="1" applyFont="1" applyFill="1" applyBorder="1" applyAlignment="1">
      <alignment horizontal="center" vertical="top" wrapText="1"/>
    </xf>
    <xf numFmtId="9" fontId="12" fillId="0" borderId="19" xfId="0" applyNumberFormat="1" applyFont="1" applyFill="1" applyBorder="1" applyAlignment="1">
      <alignment horizontal="center" vertical="top" wrapText="1"/>
    </xf>
    <xf numFmtId="9" fontId="12" fillId="0" borderId="1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172" fontId="12" fillId="0" borderId="36" xfId="0" applyFont="1" applyBorder="1" applyAlignment="1">
      <alignment horizontal="left" vertical="top" wrapText="1" indent="1"/>
    </xf>
    <xf numFmtId="172" fontId="12" fillId="0" borderId="71" xfId="0" applyFont="1" applyBorder="1" applyAlignment="1">
      <alignment horizontal="left" vertical="top" wrapText="1"/>
    </xf>
    <xf numFmtId="169" fontId="12" fillId="0" borderId="38" xfId="1" applyNumberFormat="1" applyFont="1" applyFill="1" applyBorder="1" applyAlignment="1">
      <alignment vertical="top" wrapText="1"/>
    </xf>
    <xf numFmtId="169" fontId="12" fillId="0" borderId="34" xfId="1" applyNumberFormat="1" applyFont="1" applyFill="1" applyBorder="1" applyAlignment="1">
      <alignment vertical="top" wrapText="1"/>
    </xf>
    <xf numFmtId="169" fontId="12" fillId="0" borderId="35" xfId="1" applyNumberFormat="1" applyFont="1" applyFill="1" applyBorder="1" applyAlignment="1">
      <alignment vertical="top" wrapText="1"/>
    </xf>
    <xf numFmtId="169" fontId="12" fillId="0" borderId="36" xfId="1" applyNumberFormat="1" applyFont="1" applyFill="1" applyBorder="1" applyAlignment="1">
      <alignment vertical="top" wrapText="1"/>
    </xf>
    <xf numFmtId="169" fontId="12" fillId="0" borderId="37" xfId="1" applyNumberFormat="1" applyFont="1" applyFill="1" applyBorder="1" applyAlignment="1">
      <alignment vertical="top" wrapText="1"/>
    </xf>
    <xf numFmtId="172" fontId="11" fillId="0" borderId="0" xfId="0" applyFont="1"/>
    <xf numFmtId="165" fontId="12" fillId="0" borderId="0" xfId="0" applyNumberFormat="1" applyFont="1" applyFill="1" applyAlignment="1">
      <alignment horizontal="center"/>
    </xf>
    <xf numFmtId="168" fontId="12" fillId="0" borderId="0" xfId="1" applyNumberFormat="1" applyFont="1"/>
    <xf numFmtId="172" fontId="10" fillId="0" borderId="11" xfId="0" applyFont="1" applyFill="1" applyBorder="1" applyAlignment="1">
      <alignment horizontal="center" vertical="top" wrapText="1"/>
    </xf>
    <xf numFmtId="172" fontId="10" fillId="0" borderId="53" xfId="0" applyFont="1" applyFill="1" applyBorder="1" applyAlignment="1">
      <alignment horizontal="center" vertical="top" wrapText="1"/>
    </xf>
    <xf numFmtId="172" fontId="10" fillId="0" borderId="16" xfId="0" applyFont="1" applyFill="1" applyBorder="1" applyAlignment="1">
      <alignment horizontal="center" vertical="top" wrapText="1"/>
    </xf>
    <xf numFmtId="172" fontId="10" fillId="0" borderId="72" xfId="0" applyFont="1" applyFill="1" applyBorder="1" applyAlignment="1">
      <alignment horizontal="center" vertical="top" wrapText="1"/>
    </xf>
    <xf numFmtId="172" fontId="10" fillId="0" borderId="73" xfId="0" applyFont="1" applyFill="1" applyBorder="1" applyAlignment="1">
      <alignment horizontal="center" vertical="top" wrapText="1"/>
    </xf>
    <xf numFmtId="172" fontId="10" fillId="0" borderId="1" xfId="0" applyFont="1" applyFill="1" applyBorder="1" applyAlignment="1">
      <alignment horizontal="center" vertical="top" wrapText="1"/>
    </xf>
    <xf numFmtId="172" fontId="13" fillId="0" borderId="11" xfId="0" applyNumberFormat="1" applyFont="1" applyBorder="1" applyAlignment="1">
      <alignment horizontal="left" wrapText="1"/>
    </xf>
    <xf numFmtId="172" fontId="12" fillId="0" borderId="53" xfId="0" applyNumberFormat="1" applyFont="1" applyBorder="1" applyAlignment="1">
      <alignment horizontal="left" vertical="top" wrapText="1"/>
    </xf>
    <xf numFmtId="172" fontId="12" fillId="0" borderId="53" xfId="0" applyFont="1" applyBorder="1" applyAlignment="1">
      <alignment horizontal="left" vertical="top" wrapText="1"/>
    </xf>
    <xf numFmtId="172" fontId="12" fillId="0" borderId="49" xfId="0" applyFont="1" applyBorder="1" applyAlignment="1">
      <alignment horizontal="center" vertical="top" wrapText="1"/>
    </xf>
    <xf numFmtId="172" fontId="12" fillId="0" borderId="15" xfId="0" applyFont="1" applyBorder="1" applyAlignment="1">
      <alignment horizontal="center" vertical="top" wrapText="1"/>
    </xf>
    <xf numFmtId="172" fontId="12" fillId="3" borderId="54" xfId="0" applyNumberFormat="1" applyFont="1" applyFill="1" applyBorder="1" applyAlignment="1" applyProtection="1">
      <alignment horizontal="left" vertical="top" wrapText="1"/>
      <protection locked="0"/>
    </xf>
    <xf numFmtId="167" fontId="12" fillId="3" borderId="54" xfId="1" applyNumberFormat="1" applyFont="1" applyFill="1" applyBorder="1" applyAlignment="1" applyProtection="1">
      <alignment horizontal="left" vertical="top" wrapText="1"/>
      <protection locked="0"/>
    </xf>
    <xf numFmtId="167" fontId="12" fillId="3" borderId="12" xfId="0" applyNumberFormat="1" applyFont="1" applyFill="1" applyBorder="1" applyAlignment="1" applyProtection="1">
      <alignment horizontal="center" vertical="top" wrapText="1"/>
      <protection locked="0"/>
    </xf>
    <xf numFmtId="167" fontId="12" fillId="3" borderId="30" xfId="0" applyNumberFormat="1" applyFont="1" applyFill="1" applyBorder="1" applyAlignment="1" applyProtection="1">
      <alignment horizontal="center" vertical="top" wrapText="1"/>
      <protection locked="0"/>
    </xf>
    <xf numFmtId="167" fontId="12" fillId="3" borderId="50" xfId="0" applyNumberFormat="1" applyFont="1" applyFill="1" applyBorder="1" applyAlignment="1" applyProtection="1">
      <alignment horizontal="center" vertical="top" wrapText="1"/>
      <protection locked="0"/>
    </xf>
    <xf numFmtId="167" fontId="12" fillId="3" borderId="21" xfId="0" applyNumberFormat="1" applyFont="1" applyFill="1" applyBorder="1" applyAlignment="1" applyProtection="1">
      <alignment horizontal="center" vertical="top" wrapText="1"/>
      <protection locked="0"/>
    </xf>
    <xf numFmtId="167" fontId="12" fillId="3" borderId="0" xfId="0" applyNumberFormat="1" applyFont="1" applyFill="1" applyBorder="1" applyAlignment="1" applyProtection="1">
      <alignment horizontal="center" vertical="top" wrapText="1"/>
      <protection locked="0"/>
    </xf>
    <xf numFmtId="167" fontId="12" fillId="3" borderId="19" xfId="0" applyNumberFormat="1" applyFont="1" applyFill="1" applyBorder="1" applyAlignment="1" applyProtection="1">
      <alignment horizontal="center" vertical="top" wrapText="1"/>
      <protection locked="0"/>
    </xf>
    <xf numFmtId="172" fontId="12" fillId="0" borderId="12" xfId="0" applyNumberFormat="1" applyFont="1" applyBorder="1" applyAlignment="1">
      <alignment horizontal="left" vertical="top" wrapText="1" indent="1"/>
    </xf>
    <xf numFmtId="167" fontId="12" fillId="3" borderId="12" xfId="31" applyNumberFormat="1" applyFont="1" applyFill="1" applyBorder="1" applyAlignment="1" applyProtection="1">
      <alignment horizontal="center" vertical="top" wrapText="1"/>
      <protection locked="0"/>
    </xf>
    <xf numFmtId="167" fontId="12" fillId="3" borderId="30" xfId="31" applyNumberFormat="1" applyFont="1" applyFill="1" applyBorder="1" applyAlignment="1" applyProtection="1">
      <alignment horizontal="center" vertical="top" wrapText="1"/>
      <protection locked="0"/>
    </xf>
    <xf numFmtId="167" fontId="12" fillId="3" borderId="0" xfId="31" applyNumberFormat="1" applyFont="1" applyFill="1" applyBorder="1" applyAlignment="1" applyProtection="1">
      <alignment horizontal="center" vertical="top" wrapText="1"/>
      <protection locked="0"/>
    </xf>
    <xf numFmtId="167" fontId="12" fillId="3" borderId="19" xfId="31" applyNumberFormat="1" applyFont="1" applyFill="1" applyBorder="1" applyAlignment="1" applyProtection="1">
      <alignment horizontal="center" vertical="top" wrapText="1"/>
      <protection locked="0"/>
    </xf>
    <xf numFmtId="172" fontId="12" fillId="0" borderId="36" xfId="0" applyNumberFormat="1" applyFont="1" applyBorder="1" applyAlignment="1">
      <alignment horizontal="left" vertical="top" wrapText="1" indent="1"/>
    </xf>
    <xf numFmtId="172" fontId="12" fillId="3" borderId="74" xfId="0" applyNumberFormat="1" applyFont="1" applyFill="1" applyBorder="1" applyAlignment="1" applyProtection="1">
      <alignment horizontal="left" vertical="top" wrapText="1"/>
      <protection locked="0"/>
    </xf>
    <xf numFmtId="167" fontId="12" fillId="3" borderId="74" xfId="31" applyNumberFormat="1" applyFont="1" applyFill="1" applyBorder="1" applyAlignment="1" applyProtection="1">
      <alignment horizontal="center" vertical="top" wrapText="1"/>
      <protection locked="0"/>
    </xf>
    <xf numFmtId="167" fontId="12" fillId="3" borderId="36" xfId="31" applyNumberFormat="1" applyFont="1" applyFill="1" applyBorder="1" applyAlignment="1" applyProtection="1">
      <alignment horizontal="center" vertical="top" wrapText="1"/>
      <protection locked="0"/>
    </xf>
    <xf numFmtId="167" fontId="12" fillId="3" borderId="34" xfId="31" applyNumberFormat="1" applyFont="1" applyFill="1" applyBorder="1" applyAlignment="1" applyProtection="1">
      <alignment horizontal="center" vertical="top" wrapText="1"/>
      <protection locked="0"/>
    </xf>
    <xf numFmtId="167" fontId="12" fillId="3" borderId="71" xfId="31" applyNumberFormat="1" applyFont="1" applyFill="1" applyBorder="1" applyAlignment="1" applyProtection="1">
      <alignment horizontal="center" vertical="top" wrapText="1"/>
      <protection locked="0"/>
    </xf>
    <xf numFmtId="167" fontId="12" fillId="3" borderId="75" xfId="31" applyNumberFormat="1" applyFont="1" applyFill="1" applyBorder="1" applyAlignment="1" applyProtection="1">
      <alignment horizontal="center" vertical="top" wrapText="1"/>
      <protection locked="0"/>
    </xf>
    <xf numFmtId="167" fontId="12" fillId="3" borderId="37" xfId="31" applyNumberFormat="1" applyFont="1" applyFill="1" applyBorder="1" applyAlignment="1" applyProtection="1">
      <alignment horizontal="center" vertical="top" wrapText="1"/>
      <protection locked="0"/>
    </xf>
    <xf numFmtId="167" fontId="12" fillId="3" borderId="35" xfId="31" applyNumberFormat="1" applyFont="1" applyFill="1" applyBorder="1" applyAlignment="1" applyProtection="1">
      <alignment horizontal="center" vertical="top" wrapText="1"/>
      <protection locked="0"/>
    </xf>
    <xf numFmtId="172" fontId="13" fillId="0" borderId="54" xfId="0" applyNumberFormat="1" applyFont="1" applyBorder="1" applyAlignment="1">
      <alignment horizontal="left" wrapText="1"/>
    </xf>
    <xf numFmtId="164" fontId="12" fillId="0" borderId="54" xfId="1" applyNumberFormat="1" applyFont="1" applyFill="1" applyBorder="1" applyAlignment="1">
      <alignment horizontal="left" vertical="top" wrapText="1"/>
    </xf>
    <xf numFmtId="172" fontId="12" fillId="0" borderId="12" xfId="0" applyFont="1" applyBorder="1" applyAlignment="1">
      <alignment horizontal="center" vertical="top" wrapText="1"/>
    </xf>
    <xf numFmtId="172" fontId="12" fillId="0" borderId="30" xfId="0" applyFont="1" applyBorder="1" applyAlignment="1">
      <alignment horizontal="center" vertical="top" wrapText="1"/>
    </xf>
    <xf numFmtId="172" fontId="12" fillId="0" borderId="50" xfId="0" applyFont="1" applyBorder="1" applyAlignment="1">
      <alignment horizontal="center" vertical="top" wrapText="1"/>
    </xf>
    <xf numFmtId="172" fontId="12" fillId="0" borderId="21" xfId="0" applyFont="1" applyBorder="1" applyAlignment="1">
      <alignment horizontal="center" vertical="top" wrapText="1"/>
    </xf>
    <xf numFmtId="172" fontId="12" fillId="0" borderId="0" xfId="0" applyFont="1" applyBorder="1" applyAlignment="1">
      <alignment horizontal="center" vertical="top" wrapText="1"/>
    </xf>
    <xf numFmtId="172" fontId="12" fillId="0" borderId="19" xfId="0" applyFont="1" applyBorder="1" applyAlignment="1">
      <alignment horizontal="center" vertical="top" wrapText="1"/>
    </xf>
    <xf numFmtId="172" fontId="13" fillId="0" borderId="12" xfId="0" applyNumberFormat="1" applyFont="1" applyBorder="1" applyAlignment="1">
      <alignment horizontal="left" wrapText="1"/>
    </xf>
    <xf numFmtId="172" fontId="12" fillId="3" borderId="12" xfId="0" applyNumberFormat="1" applyFont="1" applyFill="1" applyBorder="1" applyAlignment="1" applyProtection="1">
      <alignment horizontal="left" vertical="top" wrapText="1" indent="1"/>
      <protection locked="0"/>
    </xf>
    <xf numFmtId="170" fontId="12" fillId="3" borderId="54" xfId="1" applyNumberFormat="1" applyFont="1" applyFill="1" applyBorder="1" applyAlignment="1" applyProtection="1">
      <alignment horizontal="left" vertical="top" wrapText="1"/>
      <protection locked="0"/>
    </xf>
    <xf numFmtId="170" fontId="12" fillId="3" borderId="12" xfId="31" applyNumberFormat="1" applyFont="1" applyFill="1" applyBorder="1" applyAlignment="1" applyProtection="1">
      <alignment horizontal="center" vertical="top" wrapText="1"/>
      <protection locked="0"/>
    </xf>
    <xf numFmtId="170" fontId="12" fillId="3" borderId="30" xfId="31" applyNumberFormat="1" applyFont="1" applyFill="1" applyBorder="1" applyAlignment="1" applyProtection="1">
      <alignment horizontal="center" vertical="top" wrapText="1"/>
      <protection locked="0"/>
    </xf>
    <xf numFmtId="170" fontId="12" fillId="3" borderId="50" xfId="31" applyNumberFormat="1" applyFont="1" applyFill="1" applyBorder="1" applyAlignment="1" applyProtection="1">
      <alignment horizontal="center" vertical="top" wrapText="1"/>
      <protection locked="0"/>
    </xf>
    <xf numFmtId="170" fontId="12" fillId="3" borderId="21" xfId="31" applyNumberFormat="1" applyFont="1" applyFill="1" applyBorder="1" applyAlignment="1" applyProtection="1">
      <alignment horizontal="center" vertical="top" wrapText="1"/>
      <protection locked="0"/>
    </xf>
    <xf numFmtId="170" fontId="12" fillId="3" borderId="0" xfId="31" applyNumberFormat="1" applyFont="1" applyFill="1" applyBorder="1" applyAlignment="1" applyProtection="1">
      <alignment horizontal="center" vertical="top" wrapText="1"/>
      <protection locked="0"/>
    </xf>
    <xf numFmtId="170" fontId="12" fillId="3" borderId="19" xfId="31" applyNumberFormat="1" applyFont="1" applyFill="1" applyBorder="1" applyAlignment="1" applyProtection="1">
      <alignment horizontal="center" vertical="top" wrapText="1"/>
      <protection locked="0"/>
    </xf>
    <xf numFmtId="172" fontId="12" fillId="3" borderId="36" xfId="0" applyNumberFormat="1" applyFont="1" applyFill="1" applyBorder="1" applyAlignment="1" applyProtection="1">
      <alignment horizontal="left" vertical="top" wrapText="1" indent="1"/>
      <protection locked="0"/>
    </xf>
    <xf numFmtId="170" fontId="12" fillId="3" borderId="74" xfId="1" applyNumberFormat="1" applyFont="1" applyFill="1" applyBorder="1" applyAlignment="1" applyProtection="1">
      <alignment horizontal="left" vertical="top" wrapText="1"/>
      <protection locked="0"/>
    </xf>
    <xf numFmtId="170" fontId="12" fillId="3" borderId="36" xfId="0" applyNumberFormat="1" applyFont="1" applyFill="1" applyBorder="1" applyAlignment="1" applyProtection="1">
      <alignment horizontal="center" vertical="top" wrapText="1"/>
      <protection locked="0"/>
    </xf>
    <xf numFmtId="170" fontId="12" fillId="3" borderId="34" xfId="0" applyNumberFormat="1" applyFont="1" applyFill="1" applyBorder="1" applyAlignment="1" applyProtection="1">
      <alignment horizontal="center" vertical="top" wrapText="1"/>
      <protection locked="0"/>
    </xf>
    <xf numFmtId="170" fontId="12" fillId="3" borderId="71" xfId="0" applyNumberFormat="1" applyFont="1" applyFill="1" applyBorder="1" applyAlignment="1" applyProtection="1">
      <alignment horizontal="center" vertical="top" wrapText="1"/>
      <protection locked="0"/>
    </xf>
    <xf numFmtId="170" fontId="12" fillId="3" borderId="75" xfId="0" applyNumberFormat="1" applyFont="1" applyFill="1" applyBorder="1" applyAlignment="1" applyProtection="1">
      <alignment horizontal="center" vertical="top" wrapText="1"/>
      <protection locked="0"/>
    </xf>
    <xf numFmtId="170" fontId="12" fillId="3" borderId="37" xfId="0" applyNumberFormat="1" applyFont="1" applyFill="1" applyBorder="1" applyAlignment="1" applyProtection="1">
      <alignment horizontal="center" vertical="top" wrapText="1"/>
      <protection locked="0"/>
    </xf>
    <xf numFmtId="170" fontId="12" fillId="3" borderId="35" xfId="0" applyNumberFormat="1" applyFont="1" applyFill="1" applyBorder="1" applyAlignment="1" applyProtection="1">
      <alignment horizontal="center" vertical="top" wrapText="1"/>
      <protection locked="0"/>
    </xf>
    <xf numFmtId="172" fontId="12" fillId="0" borderId="54" xfId="0" applyNumberFormat="1" applyFont="1" applyBorder="1" applyAlignment="1">
      <alignment horizontal="left" vertical="top" wrapText="1"/>
    </xf>
    <xf numFmtId="170" fontId="12" fillId="0" borderId="54" xfId="1" applyNumberFormat="1" applyFont="1" applyFill="1" applyBorder="1" applyAlignment="1">
      <alignment horizontal="left" vertical="top" wrapText="1"/>
    </xf>
    <xf numFmtId="170" fontId="12" fillId="0" borderId="12" xfId="0" applyNumberFormat="1" applyFont="1" applyBorder="1" applyAlignment="1">
      <alignment horizontal="center" vertical="top" wrapText="1"/>
    </xf>
    <xf numFmtId="170" fontId="12" fillId="0" borderId="30" xfId="0" applyNumberFormat="1" applyFont="1" applyBorder="1" applyAlignment="1">
      <alignment horizontal="center" vertical="top" wrapText="1"/>
    </xf>
    <xf numFmtId="170" fontId="12" fillId="0" borderId="50" xfId="0" applyNumberFormat="1" applyFont="1" applyBorder="1" applyAlignment="1">
      <alignment horizontal="center" vertical="top" wrapText="1"/>
    </xf>
    <xf numFmtId="170" fontId="12" fillId="0" borderId="21" xfId="0" applyNumberFormat="1" applyFont="1" applyBorder="1" applyAlignment="1">
      <alignment horizontal="center" vertical="top" wrapText="1"/>
    </xf>
    <xf numFmtId="170" fontId="12" fillId="0" borderId="0" xfId="0" applyNumberFormat="1" applyFont="1" applyBorder="1" applyAlignment="1">
      <alignment horizontal="center" vertical="top" wrapText="1"/>
    </xf>
    <xf numFmtId="170" fontId="12" fillId="0" borderId="19" xfId="0" applyNumberFormat="1" applyFont="1" applyBorder="1" applyAlignment="1">
      <alignment horizontal="center" vertical="top" wrapText="1"/>
    </xf>
    <xf numFmtId="164" fontId="12" fillId="3" borderId="54" xfId="1" applyNumberFormat="1" applyFont="1" applyFill="1" applyBorder="1" applyAlignment="1" applyProtection="1">
      <alignment horizontal="left" vertical="top" wrapText="1"/>
      <protection locked="0"/>
    </xf>
    <xf numFmtId="2" fontId="12" fillId="3" borderId="12" xfId="1" applyNumberFormat="1" applyFont="1" applyFill="1" applyBorder="1" applyAlignment="1" applyProtection="1">
      <alignment horizontal="center" vertical="top" wrapText="1"/>
      <protection locked="0"/>
    </xf>
    <xf numFmtId="2" fontId="12" fillId="3" borderId="30" xfId="1" applyNumberFormat="1" applyFont="1" applyFill="1" applyBorder="1" applyAlignment="1" applyProtection="1">
      <alignment horizontal="center" vertical="top" wrapText="1"/>
      <protection locked="0"/>
    </xf>
    <xf numFmtId="2" fontId="12" fillId="3" borderId="50" xfId="1" applyNumberFormat="1" applyFont="1" applyFill="1" applyBorder="1" applyAlignment="1" applyProtection="1">
      <alignment horizontal="center" vertical="top" wrapText="1"/>
      <protection locked="0"/>
    </xf>
    <xf numFmtId="2" fontId="12" fillId="3" borderId="21" xfId="1" applyNumberFormat="1" applyFont="1" applyFill="1" applyBorder="1" applyAlignment="1" applyProtection="1">
      <alignment horizontal="center" vertical="top" wrapText="1"/>
      <protection locked="0"/>
    </xf>
    <xf numFmtId="2" fontId="12" fillId="3" borderId="0" xfId="1" applyNumberFormat="1" applyFont="1" applyFill="1" applyBorder="1" applyAlignment="1" applyProtection="1">
      <alignment horizontal="center" vertical="top" wrapText="1"/>
      <protection locked="0"/>
    </xf>
    <xf numFmtId="2" fontId="12" fillId="3" borderId="19" xfId="1" applyNumberFormat="1" applyFont="1" applyFill="1" applyBorder="1" applyAlignment="1" applyProtection="1">
      <alignment horizontal="center" vertical="top" wrapText="1"/>
      <protection locked="0"/>
    </xf>
    <xf numFmtId="172" fontId="12" fillId="0" borderId="36" xfId="0" applyNumberFormat="1" applyFont="1" applyFill="1" applyBorder="1" applyAlignment="1" applyProtection="1">
      <alignment horizontal="left" vertical="top" wrapText="1" indent="1"/>
    </xf>
    <xf numFmtId="172" fontId="12" fillId="0" borderId="74" xfId="0" applyNumberFormat="1" applyFont="1" applyFill="1" applyBorder="1" applyAlignment="1" applyProtection="1">
      <alignment horizontal="left" vertical="top" wrapText="1"/>
    </xf>
    <xf numFmtId="164" fontId="12" fillId="0" borderId="74" xfId="1" applyNumberFormat="1" applyFont="1" applyFill="1" applyBorder="1" applyAlignment="1" applyProtection="1">
      <alignment horizontal="left" vertical="top" wrapText="1"/>
    </xf>
    <xf numFmtId="2" fontId="12" fillId="0" borderId="36" xfId="1" applyNumberFormat="1" applyFont="1" applyFill="1" applyBorder="1" applyAlignment="1" applyProtection="1">
      <alignment horizontal="center" vertical="top" wrapText="1"/>
    </xf>
    <xf numFmtId="2" fontId="12" fillId="0" borderId="34"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75" xfId="1" applyNumberFormat="1" applyFont="1" applyFill="1" applyBorder="1" applyAlignment="1" applyProtection="1">
      <alignment horizontal="center" vertical="top" wrapText="1"/>
    </xf>
    <xf numFmtId="2" fontId="12" fillId="0" borderId="37" xfId="1" applyNumberFormat="1" applyFont="1" applyFill="1" applyBorder="1" applyAlignment="1" applyProtection="1">
      <alignment horizontal="center" vertical="top" wrapText="1"/>
    </xf>
    <xf numFmtId="2" fontId="12" fillId="0" borderId="35" xfId="1" applyNumberFormat="1" applyFont="1" applyFill="1" applyBorder="1" applyAlignment="1" applyProtection="1">
      <alignment horizontal="center" vertical="top" wrapText="1"/>
    </xf>
    <xf numFmtId="164" fontId="12" fillId="3" borderId="74" xfId="1" applyNumberFormat="1" applyFont="1" applyFill="1" applyBorder="1" applyAlignment="1" applyProtection="1">
      <alignment horizontal="left" vertical="top" wrapText="1"/>
      <protection locked="0"/>
    </xf>
    <xf numFmtId="164" fontId="12" fillId="3" borderId="34" xfId="1" applyNumberFormat="1" applyFont="1" applyFill="1" applyBorder="1" applyProtection="1">
      <protection locked="0"/>
    </xf>
    <xf numFmtId="164" fontId="12" fillId="3" borderId="71" xfId="1" applyNumberFormat="1" applyFont="1" applyFill="1" applyBorder="1" applyProtection="1">
      <protection locked="0"/>
    </xf>
    <xf numFmtId="164" fontId="12" fillId="3" borderId="75" xfId="1" applyNumberFormat="1" applyFont="1" applyFill="1" applyBorder="1" applyProtection="1">
      <protection locked="0"/>
    </xf>
    <xf numFmtId="164" fontId="12" fillId="3" borderId="56" xfId="1" applyNumberFormat="1" applyFont="1" applyFill="1" applyBorder="1" applyProtection="1">
      <protection locked="0"/>
    </xf>
    <xf numFmtId="164" fontId="12" fillId="3" borderId="74" xfId="1" applyNumberFormat="1" applyFont="1" applyFill="1" applyBorder="1" applyProtection="1">
      <protection locked="0"/>
    </xf>
    <xf numFmtId="164" fontId="12" fillId="3" borderId="12" xfId="1" applyNumberFormat="1" applyFont="1" applyFill="1" applyBorder="1" applyAlignment="1" applyProtection="1">
      <alignment horizontal="center" vertical="top" wrapText="1"/>
      <protection locked="0"/>
    </xf>
    <xf numFmtId="164" fontId="12" fillId="3" borderId="30" xfId="1" applyNumberFormat="1" applyFont="1" applyFill="1" applyBorder="1" applyAlignment="1" applyProtection="1">
      <alignment horizontal="center" vertical="top" wrapText="1"/>
      <protection locked="0"/>
    </xf>
    <xf numFmtId="164" fontId="12" fillId="3" borderId="50" xfId="1" applyNumberFormat="1" applyFont="1" applyFill="1" applyBorder="1" applyAlignment="1" applyProtection="1">
      <alignment horizontal="center" vertical="top" wrapText="1"/>
      <protection locked="0"/>
    </xf>
    <xf numFmtId="164" fontId="12" fillId="3" borderId="21" xfId="1" applyNumberFormat="1" applyFont="1" applyFill="1" applyBorder="1" applyAlignment="1" applyProtection="1">
      <alignment horizontal="center" vertical="top" wrapText="1"/>
      <protection locked="0"/>
    </xf>
    <xf numFmtId="164" fontId="12" fillId="3" borderId="0" xfId="1" applyNumberFormat="1" applyFont="1" applyFill="1" applyBorder="1" applyAlignment="1" applyProtection="1">
      <alignment horizontal="center" vertical="top" wrapText="1"/>
      <protection locked="0"/>
    </xf>
    <xf numFmtId="164" fontId="12" fillId="3" borderId="19" xfId="1" applyNumberFormat="1" applyFont="1" applyFill="1" applyBorder="1" applyAlignment="1" applyProtection="1">
      <alignment horizontal="center" vertical="top" wrapText="1"/>
      <protection locked="0"/>
    </xf>
    <xf numFmtId="164" fontId="12" fillId="3" borderId="75" xfId="1" applyNumberFormat="1" applyFont="1" applyFill="1" applyBorder="1" applyAlignment="1" applyProtection="1">
      <alignment horizontal="left" vertical="top" wrapText="1"/>
      <protection locked="0"/>
    </xf>
    <xf numFmtId="164" fontId="12" fillId="3" borderId="36" xfId="1" applyNumberFormat="1" applyFont="1" applyFill="1" applyBorder="1" applyAlignment="1" applyProtection="1">
      <alignment horizontal="center" vertical="top" wrapText="1"/>
      <protection locked="0"/>
    </xf>
    <xf numFmtId="164" fontId="12" fillId="3" borderId="34" xfId="1" applyNumberFormat="1" applyFont="1" applyFill="1" applyBorder="1" applyAlignment="1" applyProtection="1">
      <alignment horizontal="center" vertical="top" wrapText="1"/>
      <protection locked="0"/>
    </xf>
    <xf numFmtId="164" fontId="12" fillId="3" borderId="71" xfId="1" applyNumberFormat="1" applyFont="1" applyFill="1" applyBorder="1" applyAlignment="1" applyProtection="1">
      <alignment horizontal="center" vertical="top" wrapText="1"/>
      <protection locked="0"/>
    </xf>
    <xf numFmtId="164" fontId="12" fillId="3" borderId="75" xfId="1" applyNumberFormat="1" applyFont="1" applyFill="1" applyBorder="1" applyAlignment="1" applyProtection="1">
      <alignment horizontal="center" vertical="top" wrapText="1"/>
      <protection locked="0"/>
    </xf>
    <xf numFmtId="164" fontId="12" fillId="3" borderId="37" xfId="1" applyNumberFormat="1" applyFont="1" applyFill="1" applyBorder="1" applyAlignment="1" applyProtection="1">
      <alignment horizontal="center" vertical="top" wrapText="1"/>
      <protection locked="0"/>
    </xf>
    <xf numFmtId="164" fontId="12" fillId="3" borderId="35" xfId="1" applyNumberFormat="1" applyFont="1" applyFill="1" applyBorder="1" applyAlignment="1" applyProtection="1">
      <alignment horizontal="center" vertical="top" wrapText="1"/>
      <protection locked="0"/>
    </xf>
    <xf numFmtId="172" fontId="10" fillId="3" borderId="12" xfId="0" applyNumberFormat="1" applyFont="1" applyFill="1" applyBorder="1" applyAlignment="1" applyProtection="1">
      <alignment horizontal="left" vertical="top" wrapText="1" indent="1"/>
      <protection locked="0"/>
    </xf>
    <xf numFmtId="164" fontId="12" fillId="3" borderId="21" xfId="1" applyNumberFormat="1" applyFont="1" applyFill="1" applyBorder="1" applyAlignment="1" applyProtection="1">
      <alignment horizontal="left" vertical="top" wrapText="1"/>
      <protection locked="0"/>
    </xf>
    <xf numFmtId="172" fontId="10" fillId="3" borderId="36" xfId="0" applyNumberFormat="1" applyFont="1" applyFill="1" applyBorder="1" applyAlignment="1" applyProtection="1">
      <alignment horizontal="left" vertical="top" wrapText="1" indent="1"/>
      <protection locked="0"/>
    </xf>
    <xf numFmtId="164" fontId="12" fillId="3" borderId="76" xfId="1" applyNumberFormat="1" applyFont="1" applyFill="1" applyBorder="1" applyAlignment="1" applyProtection="1">
      <alignment horizontal="left" vertical="top" wrapText="1"/>
      <protection locked="0"/>
    </xf>
    <xf numFmtId="164" fontId="12" fillId="3" borderId="69" xfId="1" applyNumberFormat="1" applyFont="1" applyFill="1" applyBorder="1" applyAlignment="1" applyProtection="1">
      <alignment horizontal="left" vertical="top" wrapText="1"/>
      <protection locked="0"/>
    </xf>
    <xf numFmtId="164" fontId="12" fillId="3" borderId="63" xfId="1" applyNumberFormat="1" applyFont="1" applyFill="1" applyBorder="1" applyAlignment="1" applyProtection="1">
      <alignment horizontal="center" vertical="top" wrapText="1"/>
      <protection locked="0"/>
    </xf>
    <xf numFmtId="164" fontId="12" fillId="3" borderId="64" xfId="1" applyNumberFormat="1" applyFont="1" applyFill="1" applyBorder="1" applyAlignment="1" applyProtection="1">
      <alignment horizontal="center" vertical="top" wrapText="1"/>
      <protection locked="0"/>
    </xf>
    <xf numFmtId="164" fontId="12" fillId="3" borderId="77" xfId="1" applyNumberFormat="1" applyFont="1" applyFill="1" applyBorder="1" applyAlignment="1" applyProtection="1">
      <alignment horizontal="center" vertical="top" wrapText="1"/>
      <protection locked="0"/>
    </xf>
    <xf numFmtId="164" fontId="12" fillId="3" borderId="76" xfId="1" applyNumberFormat="1" applyFont="1" applyFill="1" applyBorder="1" applyAlignment="1" applyProtection="1">
      <alignment horizontal="center" vertical="top" wrapText="1"/>
      <protection locked="0"/>
    </xf>
    <xf numFmtId="164" fontId="12" fillId="3" borderId="66" xfId="1" applyNumberFormat="1" applyFont="1" applyFill="1" applyBorder="1" applyAlignment="1" applyProtection="1">
      <alignment horizontal="center" vertical="top" wrapText="1"/>
      <protection locked="0"/>
    </xf>
    <xf numFmtId="164" fontId="12" fillId="3" borderId="65" xfId="1" applyNumberFormat="1" applyFont="1" applyFill="1" applyBorder="1" applyAlignment="1" applyProtection="1">
      <alignment horizontal="center" vertical="top" wrapText="1"/>
      <protection locked="0"/>
    </xf>
    <xf numFmtId="2" fontId="12" fillId="0" borderId="12" xfId="1" applyNumberFormat="1" applyFont="1" applyBorder="1" applyAlignment="1">
      <alignment horizontal="center" vertical="top" wrapText="1"/>
    </xf>
    <xf numFmtId="2" fontId="12" fillId="0" borderId="30" xfId="1" applyNumberFormat="1" applyFont="1" applyBorder="1" applyAlignment="1">
      <alignment horizontal="center" vertical="top" wrapText="1"/>
    </xf>
    <xf numFmtId="2" fontId="12" fillId="0" borderId="50" xfId="1" applyNumberFormat="1" applyFont="1" applyBorder="1" applyAlignment="1">
      <alignment horizontal="center" vertical="top" wrapText="1"/>
    </xf>
    <xf numFmtId="2" fontId="12" fillId="0" borderId="21"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2" fontId="12" fillId="0" borderId="19" xfId="1" applyNumberFormat="1" applyFont="1" applyBorder="1" applyAlignment="1">
      <alignment horizontal="center" vertical="top" wrapText="1"/>
    </xf>
    <xf numFmtId="172" fontId="13" fillId="0" borderId="12" xfId="0" applyNumberFormat="1" applyFont="1" applyBorder="1" applyAlignment="1">
      <alignment horizontal="left" vertical="top" wrapText="1"/>
    </xf>
    <xf numFmtId="164" fontId="12" fillId="0" borderId="54" xfId="1" applyNumberFormat="1" applyFont="1" applyBorder="1" applyAlignment="1">
      <alignment horizontal="left" vertical="top" wrapText="1"/>
    </xf>
    <xf numFmtId="165" fontId="12" fillId="0" borderId="50" xfId="0" applyNumberFormat="1" applyFont="1" applyBorder="1" applyAlignment="1">
      <alignment horizontal="center" vertical="top" wrapText="1"/>
    </xf>
    <xf numFmtId="9" fontId="12" fillId="0" borderId="21" xfId="0" applyNumberFormat="1" applyFont="1" applyFill="1" applyBorder="1" applyAlignment="1">
      <alignment horizontal="center" vertical="top" wrapText="1"/>
    </xf>
    <xf numFmtId="164" fontId="12" fillId="2" borderId="54" xfId="1" applyNumberFormat="1" applyFont="1" applyFill="1" applyBorder="1" applyAlignment="1">
      <alignment horizontal="left" vertical="top" wrapText="1"/>
    </xf>
    <xf numFmtId="165" fontId="12" fillId="3" borderId="50" xfId="0" applyNumberFormat="1" applyFont="1" applyFill="1" applyBorder="1" applyAlignment="1" applyProtection="1">
      <alignment horizontal="center" vertical="top" wrapText="1"/>
      <protection locked="0"/>
    </xf>
    <xf numFmtId="165" fontId="12" fillId="3" borderId="21" xfId="0" applyNumberFormat="1" applyFont="1" applyFill="1" applyBorder="1" applyAlignment="1" applyProtection="1">
      <alignment horizontal="center" vertical="top" wrapText="1"/>
      <protection locked="0"/>
    </xf>
    <xf numFmtId="164" fontId="13" fillId="2" borderId="54" xfId="1" applyNumberFormat="1" applyFont="1" applyFill="1" applyBorder="1" applyAlignment="1">
      <alignment horizontal="left" vertical="top" wrapText="1"/>
    </xf>
    <xf numFmtId="165" fontId="12" fillId="3" borderId="12" xfId="1" applyNumberFormat="1" applyFont="1" applyFill="1" applyBorder="1" applyAlignment="1" applyProtection="1">
      <alignment horizontal="center" vertical="top" wrapText="1"/>
      <protection locked="0"/>
    </xf>
    <xf numFmtId="165" fontId="12" fillId="3" borderId="30" xfId="1" applyNumberFormat="1" applyFont="1" applyFill="1" applyBorder="1" applyAlignment="1" applyProtection="1">
      <alignment horizontal="center" vertical="top" wrapText="1"/>
      <protection locked="0"/>
    </xf>
    <xf numFmtId="165" fontId="12" fillId="3" borderId="50" xfId="1" applyNumberFormat="1" applyFont="1" applyFill="1" applyBorder="1" applyAlignment="1" applyProtection="1">
      <alignment horizontal="center" vertical="top" wrapText="1"/>
      <protection locked="0"/>
    </xf>
    <xf numFmtId="165" fontId="12" fillId="3" borderId="0" xfId="1" applyNumberFormat="1" applyFont="1" applyFill="1" applyBorder="1" applyAlignment="1" applyProtection="1">
      <alignment horizontal="center" vertical="top" wrapText="1"/>
      <protection locked="0"/>
    </xf>
    <xf numFmtId="165" fontId="12" fillId="3" borderId="19" xfId="1" applyNumberFormat="1" applyFont="1" applyFill="1" applyBorder="1" applyAlignment="1" applyProtection="1">
      <alignment horizontal="center" vertical="top" wrapText="1"/>
      <protection locked="0"/>
    </xf>
    <xf numFmtId="172" fontId="12" fillId="0" borderId="12" xfId="0" applyNumberFormat="1" applyFont="1" applyBorder="1" applyAlignment="1">
      <alignment horizontal="left" vertical="top" wrapText="1"/>
    </xf>
    <xf numFmtId="165" fontId="12" fillId="0" borderId="12" xfId="0" applyNumberFormat="1" applyFont="1" applyBorder="1" applyAlignment="1">
      <alignment horizontal="center" vertical="top" wrapText="1"/>
    </xf>
    <xf numFmtId="165" fontId="12" fillId="0" borderId="30" xfId="0" applyNumberFormat="1" applyFont="1" applyBorder="1" applyAlignment="1">
      <alignment horizontal="center" vertical="top" wrapText="1"/>
    </xf>
    <xf numFmtId="165" fontId="12" fillId="0" borderId="21" xfId="0" applyNumberFormat="1" applyFont="1" applyFill="1" applyBorder="1" applyAlignment="1">
      <alignment horizontal="center" vertical="top" wrapText="1"/>
    </xf>
    <xf numFmtId="172" fontId="12" fillId="0" borderId="13" xfId="0" applyFont="1" applyBorder="1" applyAlignment="1">
      <alignment horizontal="left" vertical="top" wrapText="1"/>
    </xf>
    <xf numFmtId="172" fontId="12" fillId="0" borderId="70" xfId="0" applyFont="1" applyBorder="1" applyAlignment="1">
      <alignment horizontal="left" vertical="top" wrapText="1"/>
    </xf>
    <xf numFmtId="164" fontId="12" fillId="0" borderId="70" xfId="1" applyNumberFormat="1" applyFont="1" applyBorder="1" applyAlignment="1">
      <alignment horizontal="left" vertical="top" wrapText="1"/>
    </xf>
    <xf numFmtId="171" fontId="12" fillId="0" borderId="13" xfId="1" applyNumberFormat="1" applyFont="1" applyBorder="1" applyAlignment="1">
      <alignment vertical="top" wrapText="1"/>
    </xf>
    <xf numFmtId="171" fontId="12" fillId="0" borderId="31" xfId="1" applyNumberFormat="1" applyFont="1" applyBorder="1" applyAlignment="1">
      <alignment vertical="top" wrapText="1"/>
    </xf>
    <xf numFmtId="171" fontId="12" fillId="0" borderId="78" xfId="1" applyNumberFormat="1" applyFont="1" applyBorder="1" applyAlignment="1">
      <alignment vertical="top" wrapText="1"/>
    </xf>
    <xf numFmtId="171" fontId="12" fillId="0" borderId="10" xfId="1" applyNumberFormat="1" applyFont="1" applyFill="1" applyBorder="1" applyAlignment="1">
      <alignment vertical="top" wrapText="1"/>
    </xf>
    <xf numFmtId="171" fontId="12" fillId="0" borderId="24" xfId="1" applyNumberFormat="1" applyFont="1" applyFill="1" applyBorder="1" applyAlignment="1">
      <alignment vertical="top" wrapText="1"/>
    </xf>
    <xf numFmtId="171" fontId="12" fillId="0" borderId="31" xfId="1" applyNumberFormat="1" applyFont="1" applyFill="1" applyBorder="1" applyAlignment="1">
      <alignment vertical="top" wrapText="1"/>
    </xf>
    <xf numFmtId="171" fontId="12" fillId="0" borderId="20" xfId="1" applyNumberFormat="1" applyFont="1" applyFill="1" applyBorder="1" applyAlignment="1">
      <alignment vertical="top" wrapText="1"/>
    </xf>
    <xf numFmtId="172" fontId="16" fillId="0" borderId="0" xfId="0" applyFont="1" applyProtection="1"/>
    <xf numFmtId="172" fontId="11" fillId="0" borderId="0" xfId="0" applyFont="1" applyProtection="1"/>
    <xf numFmtId="172" fontId="4" fillId="0" borderId="24" xfId="0" applyFont="1" applyFill="1" applyBorder="1" applyAlignment="1" applyProtection="1">
      <alignment horizontal="left"/>
    </xf>
    <xf numFmtId="172" fontId="19" fillId="0" borderId="12" xfId="0" applyNumberFormat="1" applyFont="1" applyBorder="1" applyAlignment="1" applyProtection="1">
      <alignment horizontal="left"/>
    </xf>
    <xf numFmtId="172" fontId="12" fillId="0" borderId="12" xfId="0" applyNumberFormat="1" applyFont="1" applyBorder="1" applyAlignment="1" applyProtection="1">
      <alignment horizontal="left" indent="1"/>
    </xf>
    <xf numFmtId="172" fontId="11" fillId="0" borderId="12" xfId="0" applyNumberFormat="1" applyFont="1" applyBorder="1" applyAlignment="1" applyProtection="1">
      <alignment horizontal="right" indent="1"/>
    </xf>
    <xf numFmtId="167" fontId="12" fillId="0" borderId="39" xfId="0" applyNumberFormat="1" applyFont="1" applyFill="1" applyBorder="1" applyProtection="1"/>
    <xf numFmtId="167" fontId="12" fillId="0" borderId="40" xfId="0" applyNumberFormat="1" applyFont="1" applyFill="1" applyBorder="1" applyProtection="1"/>
    <xf numFmtId="167" fontId="12" fillId="0" borderId="41" xfId="0" applyNumberFormat="1" applyFont="1" applyFill="1" applyBorder="1" applyProtection="1"/>
    <xf numFmtId="167" fontId="12" fillId="0" borderId="43" xfId="0" applyNumberFormat="1" applyFont="1" applyFill="1" applyBorder="1" applyProtection="1"/>
    <xf numFmtId="167" fontId="12" fillId="0" borderId="64" xfId="0" applyNumberFormat="1" applyFont="1" applyFill="1" applyBorder="1" applyProtection="1"/>
    <xf numFmtId="167" fontId="12" fillId="0" borderId="65" xfId="0" applyNumberFormat="1" applyFont="1" applyFill="1" applyBorder="1" applyProtection="1"/>
    <xf numFmtId="167" fontId="12" fillId="0" borderId="63" xfId="0" applyNumberFormat="1" applyFont="1" applyFill="1" applyBorder="1" applyProtection="1"/>
    <xf numFmtId="167" fontId="12" fillId="0" borderId="66" xfId="0" applyNumberFormat="1" applyFont="1" applyFill="1" applyBorder="1" applyProtection="1"/>
    <xf numFmtId="167" fontId="12" fillId="0" borderId="67" xfId="0" applyNumberFormat="1" applyFont="1" applyFill="1" applyBorder="1" applyProtection="1"/>
    <xf numFmtId="172" fontId="10" fillId="0" borderId="12" xfId="0" applyNumberFormat="1" applyFont="1" applyBorder="1" applyAlignment="1" applyProtection="1">
      <alignment horizontal="left"/>
    </xf>
    <xf numFmtId="167" fontId="10" fillId="0" borderId="39" xfId="0" applyNumberFormat="1" applyFont="1" applyFill="1" applyBorder="1" applyProtection="1"/>
    <xf numFmtId="167" fontId="10" fillId="0" borderId="40" xfId="0" applyNumberFormat="1" applyFont="1" applyFill="1" applyBorder="1" applyProtection="1"/>
    <xf numFmtId="167" fontId="10" fillId="0" borderId="41" xfId="0" applyNumberFormat="1" applyFont="1" applyFill="1" applyBorder="1" applyProtection="1"/>
    <xf numFmtId="167" fontId="10" fillId="0" borderId="42" xfId="0" applyNumberFormat="1" applyFont="1" applyFill="1" applyBorder="1" applyProtection="1"/>
    <xf numFmtId="167" fontId="10" fillId="0" borderId="43" xfId="0" applyNumberFormat="1" applyFont="1" applyFill="1" applyBorder="1" applyProtection="1"/>
    <xf numFmtId="167" fontId="12" fillId="3" borderId="34" xfId="0" applyNumberFormat="1" applyFont="1" applyFill="1" applyBorder="1" applyProtection="1">
      <protection locked="0"/>
    </xf>
    <xf numFmtId="167" fontId="12" fillId="3" borderId="35" xfId="0" applyNumberFormat="1" applyFont="1" applyFill="1" applyBorder="1" applyProtection="1">
      <protection locked="0"/>
    </xf>
    <xf numFmtId="167" fontId="12" fillId="3" borderId="36" xfId="0" applyNumberFormat="1" applyFont="1" applyFill="1" applyBorder="1" applyProtection="1">
      <protection locked="0"/>
    </xf>
    <xf numFmtId="167" fontId="12" fillId="3" borderId="37" xfId="0" applyNumberFormat="1" applyFont="1" applyFill="1" applyBorder="1" applyProtection="1">
      <protection locked="0"/>
    </xf>
    <xf numFmtId="167" fontId="12" fillId="3" borderId="38" xfId="0" applyNumberFormat="1" applyFont="1" applyFill="1" applyBorder="1" applyProtection="1">
      <protection locked="0"/>
    </xf>
    <xf numFmtId="172" fontId="12" fillId="0" borderId="36" xfId="0" applyNumberFormat="1" applyFont="1" applyBorder="1" applyProtection="1"/>
    <xf numFmtId="172" fontId="12" fillId="0" borderId="34" xfId="0" applyNumberFormat="1" applyFont="1" applyFill="1" applyBorder="1" applyAlignment="1" applyProtection="1">
      <alignment horizontal="center"/>
    </xf>
    <xf numFmtId="167" fontId="12" fillId="0" borderId="34" xfId="0" applyNumberFormat="1" applyFont="1" applyFill="1" applyBorder="1" applyProtection="1"/>
    <xf numFmtId="167" fontId="12" fillId="0" borderId="35" xfId="0" applyNumberFormat="1" applyFont="1" applyFill="1" applyBorder="1" applyProtection="1"/>
    <xf numFmtId="167" fontId="12" fillId="0" borderId="36" xfId="0" applyNumberFormat="1" applyFont="1" applyFill="1" applyBorder="1" applyProtection="1"/>
    <xf numFmtId="167" fontId="12" fillId="0" borderId="37" xfId="0" applyNumberFormat="1" applyFont="1" applyFill="1" applyBorder="1" applyProtection="1"/>
    <xf numFmtId="167" fontId="12" fillId="0" borderId="38" xfId="0" applyNumberFormat="1" applyFont="1" applyFill="1" applyBorder="1" applyProtection="1"/>
    <xf numFmtId="167" fontId="12" fillId="0" borderId="79" xfId="0" applyNumberFormat="1" applyFont="1" applyFill="1" applyBorder="1" applyProtection="1"/>
    <xf numFmtId="172" fontId="12" fillId="0" borderId="38" xfId="0" applyNumberFormat="1" applyFont="1" applyBorder="1" applyAlignment="1" applyProtection="1">
      <alignment horizontal="left" indent="1"/>
    </xf>
    <xf numFmtId="167" fontId="12" fillId="3" borderId="74" xfId="0" applyNumberFormat="1" applyFont="1" applyFill="1" applyBorder="1" applyProtection="1">
      <protection locked="0"/>
    </xf>
    <xf numFmtId="172" fontId="13" fillId="0" borderId="33" xfId="0" applyNumberFormat="1" applyFont="1" applyBorder="1" applyProtection="1"/>
    <xf numFmtId="172" fontId="10" fillId="0" borderId="36" xfId="0" applyNumberFormat="1" applyFont="1" applyBorder="1" applyProtection="1"/>
    <xf numFmtId="167" fontId="10" fillId="0" borderId="64" xfId="0" applyNumberFormat="1" applyFont="1" applyFill="1" applyBorder="1" applyProtection="1"/>
    <xf numFmtId="167" fontId="10" fillId="0" borderId="65" xfId="0" applyNumberFormat="1" applyFont="1" applyFill="1" applyBorder="1" applyProtection="1"/>
    <xf numFmtId="167" fontId="10" fillId="0" borderId="63" xfId="0" applyNumberFormat="1" applyFont="1" applyFill="1" applyBorder="1" applyProtection="1"/>
    <xf numFmtId="167" fontId="10" fillId="0" borderId="66" xfId="0" applyNumberFormat="1" applyFont="1" applyFill="1" applyBorder="1" applyProtection="1"/>
    <xf numFmtId="167" fontId="10" fillId="0" borderId="67" xfId="0" applyNumberFormat="1" applyFont="1" applyFill="1" applyBorder="1" applyProtection="1"/>
    <xf numFmtId="172" fontId="10" fillId="0" borderId="12" xfId="0" applyNumberFormat="1" applyFont="1" applyBorder="1" applyProtection="1"/>
    <xf numFmtId="170" fontId="12" fillId="3" borderId="30" xfId="0" applyNumberFormat="1" applyFont="1" applyFill="1" applyBorder="1" applyProtection="1">
      <protection locked="0"/>
    </xf>
    <xf numFmtId="170" fontId="12" fillId="3" borderId="19" xfId="0" applyNumberFormat="1" applyFont="1" applyFill="1" applyBorder="1" applyProtection="1">
      <protection locked="0"/>
    </xf>
    <xf numFmtId="170" fontId="12" fillId="3" borderId="12" xfId="1" applyNumberFormat="1" applyFont="1" applyFill="1" applyBorder="1" applyProtection="1">
      <protection locked="0"/>
    </xf>
    <xf numFmtId="170" fontId="12" fillId="3" borderId="0" xfId="0" applyNumberFormat="1" applyFont="1" applyFill="1" applyBorder="1" applyProtection="1">
      <protection locked="0"/>
    </xf>
    <xf numFmtId="170" fontId="12" fillId="3" borderId="33" xfId="0" applyNumberFormat="1" applyFont="1" applyFill="1" applyBorder="1" applyProtection="1">
      <protection locked="0"/>
    </xf>
    <xf numFmtId="170" fontId="12" fillId="3" borderId="30" xfId="1" applyNumberFormat="1" applyFont="1" applyFill="1" applyBorder="1" applyProtection="1">
      <protection locked="0"/>
    </xf>
    <xf numFmtId="170" fontId="12" fillId="3" borderId="19" xfId="1" applyNumberFormat="1" applyFont="1" applyFill="1" applyBorder="1" applyProtection="1">
      <protection locked="0"/>
    </xf>
    <xf numFmtId="170" fontId="12" fillId="3" borderId="0" xfId="1" applyNumberFormat="1" applyFont="1" applyFill="1" applyBorder="1" applyProtection="1">
      <protection locked="0"/>
    </xf>
    <xf numFmtId="170" fontId="12" fillId="3" borderId="33" xfId="1" applyNumberFormat="1" applyFont="1" applyFill="1" applyBorder="1" applyProtection="1">
      <protection locked="0"/>
    </xf>
    <xf numFmtId="172" fontId="12" fillId="0" borderId="36" xfId="0" applyNumberFormat="1" applyFont="1" applyBorder="1" applyAlignment="1" applyProtection="1">
      <alignment horizontal="left" indent="1"/>
    </xf>
    <xf numFmtId="170" fontId="12" fillId="3" borderId="34" xfId="0" applyNumberFormat="1" applyFont="1" applyFill="1" applyBorder="1" applyProtection="1">
      <protection locked="0"/>
    </xf>
    <xf numFmtId="170" fontId="12" fillId="3" borderId="35" xfId="0" applyNumberFormat="1" applyFont="1" applyFill="1" applyBorder="1" applyProtection="1">
      <protection locked="0"/>
    </xf>
    <xf numFmtId="170" fontId="12" fillId="3" borderId="36" xfId="1" applyNumberFormat="1" applyFont="1" applyFill="1" applyBorder="1" applyProtection="1">
      <protection locked="0"/>
    </xf>
    <xf numFmtId="170" fontId="12" fillId="3" borderId="34" xfId="1" applyNumberFormat="1" applyFont="1" applyFill="1" applyBorder="1" applyProtection="1">
      <protection locked="0"/>
    </xf>
    <xf numFmtId="170" fontId="12" fillId="3" borderId="37" xfId="1" applyNumberFormat="1" applyFont="1" applyFill="1" applyBorder="1" applyProtection="1">
      <protection locked="0"/>
    </xf>
    <xf numFmtId="170" fontId="12" fillId="3" borderId="38" xfId="0" applyNumberFormat="1" applyFont="1" applyFill="1" applyBorder="1" applyProtection="1">
      <protection locked="0"/>
    </xf>
    <xf numFmtId="172" fontId="10" fillId="0" borderId="13" xfId="0" applyNumberFormat="1" applyFont="1" applyBorder="1" applyAlignment="1" applyProtection="1">
      <alignment wrapText="1"/>
    </xf>
    <xf numFmtId="172" fontId="12" fillId="0" borderId="31" xfId="0" applyNumberFormat="1" applyFont="1" applyFill="1" applyBorder="1" applyAlignment="1" applyProtection="1">
      <alignment horizontal="center"/>
    </xf>
    <xf numFmtId="167" fontId="10" fillId="0" borderId="44" xfId="0" applyNumberFormat="1" applyFont="1" applyFill="1" applyBorder="1" applyProtection="1"/>
    <xf numFmtId="167" fontId="10" fillId="0" borderId="45" xfId="0" applyNumberFormat="1" applyFont="1" applyFill="1" applyBorder="1" applyProtection="1"/>
    <xf numFmtId="167" fontId="10" fillId="0" borderId="46" xfId="0" applyNumberFormat="1" applyFont="1" applyFill="1" applyBorder="1" applyProtection="1"/>
    <xf numFmtId="167" fontId="10" fillId="0" borderId="47" xfId="0" applyNumberFormat="1" applyFont="1" applyFill="1" applyBorder="1" applyProtection="1"/>
    <xf numFmtId="167" fontId="10" fillId="0" borderId="48" xfId="0" applyNumberFormat="1" applyFont="1" applyFill="1" applyBorder="1" applyProtection="1"/>
    <xf numFmtId="172" fontId="12" fillId="0" borderId="0" xfId="0" applyFont="1" applyProtection="1"/>
    <xf numFmtId="172" fontId="12" fillId="0" borderId="0" xfId="0" applyFont="1" applyFill="1" applyBorder="1" applyProtection="1"/>
    <xf numFmtId="172" fontId="12" fillId="0" borderId="12" xfId="0" applyNumberFormat="1" applyFont="1" applyBorder="1" applyAlignment="1">
      <alignment horizontal="left" indent="2"/>
    </xf>
    <xf numFmtId="172" fontId="10" fillId="0" borderId="60" xfId="0" applyNumberFormat="1" applyFont="1" applyBorder="1" applyAlignment="1">
      <alignment horizontal="left"/>
    </xf>
    <xf numFmtId="172" fontId="12" fillId="0" borderId="58" xfId="0" applyNumberFormat="1" applyFont="1" applyBorder="1" applyAlignment="1">
      <alignment horizontal="center" vertical="center"/>
    </xf>
    <xf numFmtId="172" fontId="10" fillId="0" borderId="27" xfId="0" applyFont="1" applyFill="1" applyBorder="1" applyAlignment="1">
      <alignment horizontal="center" vertical="center" wrapText="1"/>
    </xf>
    <xf numFmtId="172" fontId="10" fillId="0" borderId="13" xfId="0" applyFont="1" applyFill="1" applyBorder="1" applyAlignment="1">
      <alignment horizontal="center" vertical="center" wrapText="1"/>
    </xf>
    <xf numFmtId="172" fontId="38" fillId="0" borderId="0" xfId="0" applyFont="1"/>
    <xf numFmtId="172" fontId="39" fillId="0" borderId="0" xfId="0" applyFont="1" applyFill="1" applyBorder="1" applyAlignment="1">
      <alignment wrapText="1"/>
    </xf>
    <xf numFmtId="172" fontId="38" fillId="0" borderId="0" xfId="0" applyFont="1" applyFill="1" applyBorder="1" applyProtection="1">
      <protection locked="0"/>
    </xf>
    <xf numFmtId="172" fontId="36" fillId="0" borderId="0" xfId="0" applyFont="1" applyAlignment="1">
      <alignment horizontal="center" vertical="top" wrapText="1"/>
    </xf>
    <xf numFmtId="172" fontId="40" fillId="0" borderId="0" xfId="0" applyFont="1" applyBorder="1"/>
    <xf numFmtId="172" fontId="40" fillId="0" borderId="0" xfId="0" applyFont="1"/>
    <xf numFmtId="172" fontId="0" fillId="0" borderId="0" xfId="0" applyAlignment="1">
      <alignment horizontal="center" readingOrder="1"/>
    </xf>
    <xf numFmtId="172" fontId="10" fillId="0" borderId="13" xfId="0" applyFont="1" applyFill="1" applyBorder="1" applyAlignment="1">
      <alignment horizontal="center" vertical="center" wrapText="1"/>
    </xf>
    <xf numFmtId="172" fontId="19" fillId="0" borderId="11" xfId="0" applyNumberFormat="1" applyFont="1" applyBorder="1" applyAlignment="1" applyProtection="1">
      <alignment horizontal="left"/>
    </xf>
    <xf numFmtId="167" fontId="12" fillId="0" borderId="25" xfId="0" applyNumberFormat="1" applyFont="1" applyFill="1" applyBorder="1" applyProtection="1"/>
    <xf numFmtId="167" fontId="12" fillId="0" borderId="18" xfId="0" applyNumberFormat="1" applyFont="1" applyFill="1" applyBorder="1" applyProtection="1"/>
    <xf numFmtId="167" fontId="12" fillId="0" borderId="11" xfId="0" applyNumberFormat="1" applyFont="1" applyFill="1" applyBorder="1" applyProtection="1"/>
    <xf numFmtId="172" fontId="10" fillId="0" borderId="13" xfId="0" applyNumberFormat="1" applyFont="1" applyBorder="1" applyAlignment="1" applyProtection="1">
      <alignment horizontal="left"/>
    </xf>
    <xf numFmtId="172" fontId="13" fillId="0" borderId="11" xfId="0" applyNumberFormat="1" applyFont="1" applyBorder="1" applyProtection="1"/>
    <xf numFmtId="167" fontId="10" fillId="0" borderId="25" xfId="0" applyNumberFormat="1" applyFont="1" applyFill="1" applyBorder="1" applyProtection="1"/>
    <xf numFmtId="167" fontId="10" fillId="0" borderId="18" xfId="0" applyNumberFormat="1" applyFont="1" applyFill="1" applyBorder="1" applyProtection="1"/>
    <xf numFmtId="167" fontId="10" fillId="0" borderId="11" xfId="0" applyNumberFormat="1" applyFont="1" applyFill="1" applyBorder="1" applyProtection="1"/>
    <xf numFmtId="167" fontId="12" fillId="0" borderId="44" xfId="0" applyNumberFormat="1" applyFont="1" applyFill="1" applyBorder="1" applyProtection="1"/>
    <xf numFmtId="167" fontId="12" fillId="0" borderId="45" xfId="0" applyNumberFormat="1" applyFont="1" applyFill="1" applyBorder="1" applyProtection="1"/>
    <xf numFmtId="167" fontId="12" fillId="0" borderId="46" xfId="0" applyNumberFormat="1" applyFont="1" applyFill="1" applyBorder="1" applyProtection="1"/>
    <xf numFmtId="172" fontId="10" fillId="0" borderId="13" xfId="0" applyFont="1" applyFill="1" applyBorder="1" applyAlignment="1">
      <alignment horizontal="center" vertical="center" wrapText="1"/>
    </xf>
    <xf numFmtId="172" fontId="10" fillId="0" borderId="24" xfId="0" applyFont="1" applyFill="1" applyBorder="1" applyAlignment="1">
      <alignment horizontal="center" vertical="center" wrapText="1"/>
    </xf>
    <xf numFmtId="172" fontId="12" fillId="0" borderId="19" xfId="0" applyNumberFormat="1" applyFont="1" applyBorder="1" applyAlignment="1">
      <alignment horizontal="center"/>
    </xf>
    <xf numFmtId="172" fontId="12" fillId="0" borderId="12" xfId="0" applyNumberFormat="1" applyFont="1" applyBorder="1" applyAlignment="1">
      <alignment horizontal="center"/>
    </xf>
    <xf numFmtId="172" fontId="12" fillId="0" borderId="0" xfId="0" applyNumberFormat="1" applyFont="1" applyBorder="1" applyAlignment="1">
      <alignment horizontal="center"/>
    </xf>
    <xf numFmtId="173" fontId="10" fillId="0" borderId="30" xfId="0" applyNumberFormat="1" applyFont="1" applyFill="1" applyBorder="1"/>
    <xf numFmtId="173" fontId="10" fillId="0" borderId="30" xfId="31" applyNumberFormat="1" applyFont="1" applyBorder="1" applyAlignment="1">
      <alignment horizontal="center"/>
    </xf>
    <xf numFmtId="173" fontId="10" fillId="0" borderId="54" xfId="31" applyNumberFormat="1" applyFont="1" applyBorder="1" applyAlignment="1">
      <alignment horizontal="center"/>
    </xf>
    <xf numFmtId="173" fontId="10" fillId="0" borderId="52" xfId="31" applyNumberFormat="1" applyFont="1" applyBorder="1" applyAlignment="1">
      <alignment horizontal="center"/>
    </xf>
    <xf numFmtId="168" fontId="12" fillId="0" borderId="30" xfId="0" applyNumberFormat="1" applyFont="1" applyFill="1" applyBorder="1"/>
    <xf numFmtId="173" fontId="10" fillId="0" borderId="19" xfId="31" applyNumberFormat="1" applyFont="1" applyBorder="1" applyAlignment="1">
      <alignment horizontal="center"/>
    </xf>
    <xf numFmtId="173" fontId="10" fillId="0" borderId="12" xfId="31" applyNumberFormat="1" applyFont="1" applyBorder="1" applyAlignment="1">
      <alignment horizontal="center"/>
    </xf>
    <xf numFmtId="173" fontId="10" fillId="0" borderId="0" xfId="31" applyNumberFormat="1" applyFont="1" applyBorder="1" applyAlignment="1">
      <alignment horizontal="center"/>
    </xf>
    <xf numFmtId="173" fontId="10" fillId="0" borderId="30" xfId="0" applyNumberFormat="1" applyFont="1" applyBorder="1"/>
    <xf numFmtId="172" fontId="10" fillId="0" borderId="63" xfId="0" applyNumberFormat="1" applyFont="1" applyBorder="1"/>
    <xf numFmtId="172" fontId="12" fillId="0" borderId="64" xfId="0" applyNumberFormat="1" applyFont="1" applyBorder="1" applyAlignment="1">
      <alignment horizontal="center"/>
    </xf>
    <xf numFmtId="173" fontId="12" fillId="0" borderId="30" xfId="0" applyNumberFormat="1" applyFont="1" applyBorder="1"/>
    <xf numFmtId="9" fontId="10" fillId="0" borderId="30" xfId="31" applyFont="1" applyBorder="1" applyAlignment="1">
      <alignment horizontal="center"/>
    </xf>
    <xf numFmtId="9" fontId="10" fillId="0" borderId="19" xfId="31" applyFont="1" applyBorder="1" applyAlignment="1">
      <alignment horizontal="center"/>
    </xf>
    <xf numFmtId="9" fontId="10" fillId="0" borderId="12" xfId="31" applyFont="1" applyBorder="1" applyAlignment="1">
      <alignment horizontal="center"/>
    </xf>
    <xf numFmtId="9" fontId="10" fillId="0" borderId="0" xfId="31" applyFont="1" applyBorder="1" applyAlignment="1">
      <alignment horizontal="center"/>
    </xf>
    <xf numFmtId="172" fontId="10" fillId="0" borderId="68" xfId="0" applyFont="1" applyBorder="1" applyAlignment="1">
      <alignment vertical="center" wrapText="1"/>
    </xf>
    <xf numFmtId="172" fontId="12" fillId="0" borderId="31" xfId="0" applyNumberFormat="1" applyFont="1" applyBorder="1" applyAlignment="1">
      <alignment horizontal="center"/>
    </xf>
    <xf numFmtId="172" fontId="10" fillId="0" borderId="46" xfId="0" applyNumberFormat="1" applyFont="1" applyBorder="1"/>
    <xf numFmtId="172" fontId="12" fillId="0" borderId="44" xfId="0" applyNumberFormat="1" applyFont="1" applyBorder="1" applyAlignment="1">
      <alignment horizontal="center"/>
    </xf>
    <xf numFmtId="172" fontId="11" fillId="0" borderId="0" xfId="0" applyNumberFormat="1" applyFont="1" applyProtection="1"/>
    <xf numFmtId="168" fontId="12" fillId="0" borderId="0" xfId="0" applyNumberFormat="1" applyFont="1" applyFill="1" applyProtection="1">
      <protection locked="0"/>
    </xf>
    <xf numFmtId="172" fontId="16" fillId="0" borderId="0" xfId="0" applyNumberFormat="1" applyFont="1" applyProtection="1"/>
    <xf numFmtId="172" fontId="8" fillId="0" borderId="0" xfId="0" applyFont="1" applyFill="1" applyBorder="1"/>
    <xf numFmtId="172" fontId="10" fillId="0" borderId="27" xfId="0" applyFont="1" applyFill="1" applyBorder="1" applyAlignment="1">
      <alignment horizontal="center" vertical="center" wrapText="1"/>
    </xf>
    <xf numFmtId="172" fontId="10" fillId="0" borderId="13" xfId="0" applyFont="1" applyFill="1" applyBorder="1" applyAlignment="1">
      <alignment horizontal="center" vertical="center" wrapText="1"/>
    </xf>
    <xf numFmtId="0" fontId="12" fillId="0" borderId="25" xfId="0" applyNumberFormat="1" applyFont="1" applyFill="1" applyBorder="1" applyAlignment="1" applyProtection="1">
      <alignment horizontal="center"/>
    </xf>
    <xf numFmtId="0" fontId="12" fillId="0" borderId="30" xfId="0" applyNumberFormat="1" applyFont="1" applyFill="1" applyBorder="1" applyAlignment="1" applyProtection="1">
      <alignment horizontal="center"/>
    </xf>
    <xf numFmtId="0" fontId="12" fillId="0" borderId="31" xfId="0" applyNumberFormat="1" applyFont="1" applyFill="1" applyBorder="1" applyAlignment="1" applyProtection="1">
      <alignment horizontal="center"/>
    </xf>
    <xf numFmtId="0" fontId="12" fillId="0" borderId="34" xfId="0" applyNumberFormat="1" applyFont="1" applyFill="1" applyBorder="1" applyAlignment="1" applyProtection="1">
      <alignment horizontal="center"/>
    </xf>
    <xf numFmtId="172" fontId="42" fillId="0" borderId="0" xfId="0" applyFont="1"/>
    <xf numFmtId="9" fontId="0" fillId="0" borderId="0" xfId="0" applyNumberFormat="1"/>
    <xf numFmtId="165" fontId="12" fillId="0" borderId="30" xfId="0" applyNumberFormat="1" applyFont="1" applyFill="1" applyBorder="1" applyProtection="1"/>
    <xf numFmtId="9" fontId="12" fillId="0" borderId="30" xfId="0" applyNumberFormat="1" applyFont="1" applyFill="1" applyBorder="1" applyProtection="1"/>
    <xf numFmtId="165" fontId="12" fillId="0" borderId="39" xfId="0" applyNumberFormat="1" applyFont="1" applyFill="1" applyBorder="1" applyProtection="1"/>
    <xf numFmtId="9" fontId="12" fillId="0" borderId="39" xfId="0" applyNumberFormat="1" applyFont="1" applyFill="1" applyBorder="1" applyProtection="1"/>
    <xf numFmtId="172" fontId="12" fillId="0" borderId="12" xfId="0" applyNumberFormat="1" applyFont="1" applyBorder="1" applyAlignment="1" applyProtection="1">
      <alignment horizontal="left" wrapText="1"/>
    </xf>
    <xf numFmtId="172" fontId="10" fillId="0" borderId="89" xfId="0" applyFont="1" applyFill="1" applyBorder="1" applyAlignment="1">
      <alignment horizontal="center" vertical="center" wrapText="1"/>
    </xf>
    <xf numFmtId="0" fontId="12" fillId="0" borderId="89" xfId="0" applyNumberFormat="1" applyFont="1" applyFill="1" applyBorder="1" applyAlignment="1" applyProtection="1">
      <alignment horizontal="center"/>
    </xf>
    <xf numFmtId="167" fontId="10" fillId="0" borderId="89" xfId="0" applyNumberFormat="1" applyFont="1" applyFill="1" applyBorder="1" applyProtection="1"/>
    <xf numFmtId="172" fontId="12" fillId="0" borderId="89" xfId="0" applyNumberFormat="1" applyFont="1" applyBorder="1" applyProtection="1"/>
    <xf numFmtId="172" fontId="12" fillId="0" borderId="90" xfId="0" applyNumberFormat="1" applyFont="1" applyBorder="1" applyProtection="1"/>
    <xf numFmtId="0" fontId="12" fillId="0" borderId="90" xfId="0" applyNumberFormat="1" applyFont="1" applyFill="1" applyBorder="1" applyAlignment="1" applyProtection="1">
      <alignment horizontal="center"/>
    </xf>
    <xf numFmtId="167" fontId="10" fillId="0" borderId="90" xfId="0" applyNumberFormat="1" applyFont="1" applyFill="1" applyBorder="1" applyProtection="1"/>
    <xf numFmtId="172" fontId="12" fillId="0" borderId="21" xfId="0" applyNumberFormat="1" applyFont="1" applyBorder="1" applyAlignment="1" applyProtection="1">
      <alignment horizontal="left" wrapText="1"/>
    </xf>
    <xf numFmtId="0" fontId="12" fillId="0" borderId="21" xfId="0" applyNumberFormat="1" applyFont="1" applyFill="1" applyBorder="1" applyAlignment="1" applyProtection="1">
      <alignment horizontal="center"/>
    </xf>
    <xf numFmtId="167" fontId="10" fillId="0" borderId="21" xfId="0" applyNumberFormat="1" applyFont="1" applyFill="1" applyBorder="1" applyProtection="1"/>
    <xf numFmtId="172" fontId="12" fillId="0" borderId="10" xfId="0" applyNumberFormat="1" applyFont="1" applyBorder="1" applyAlignment="1" applyProtection="1">
      <alignment horizontal="left" wrapText="1"/>
    </xf>
    <xf numFmtId="0" fontId="12" fillId="0" borderId="10" xfId="0" applyNumberFormat="1" applyFont="1" applyFill="1" applyBorder="1" applyAlignment="1" applyProtection="1">
      <alignment horizontal="center"/>
    </xf>
    <xf numFmtId="9" fontId="10" fillId="0" borderId="10" xfId="0" applyNumberFormat="1" applyFont="1" applyFill="1" applyBorder="1" applyProtection="1"/>
    <xf numFmtId="0" fontId="12" fillId="0" borderId="0" xfId="0" applyNumberFormat="1" applyFont="1" applyFill="1" applyBorder="1" applyAlignment="1" applyProtection="1">
      <alignment horizontal="center"/>
    </xf>
    <xf numFmtId="9" fontId="10" fillId="0" borderId="0" xfId="0" applyNumberFormat="1" applyFont="1" applyFill="1" applyBorder="1" applyProtection="1"/>
    <xf numFmtId="9" fontId="10" fillId="0" borderId="19" xfId="0" applyNumberFormat="1" applyFont="1" applyFill="1" applyBorder="1" applyProtection="1"/>
    <xf numFmtId="9" fontId="10" fillId="0" borderId="12" xfId="0" applyNumberFormat="1" applyFont="1" applyFill="1" applyBorder="1" applyProtection="1"/>
    <xf numFmtId="172" fontId="10" fillId="0" borderId="90" xfId="0" applyFont="1" applyFill="1" applyBorder="1" applyAlignment="1" applyProtection="1">
      <alignment vertical="center"/>
    </xf>
    <xf numFmtId="172" fontId="10" fillId="0" borderId="89" xfId="0" applyNumberFormat="1" applyFont="1" applyBorder="1" applyProtection="1"/>
    <xf numFmtId="172" fontId="11" fillId="0" borderId="13" xfId="0" applyNumberFormat="1" applyFont="1" applyBorder="1" applyAlignment="1" applyProtection="1">
      <alignment horizontal="right" indent="1"/>
    </xf>
    <xf numFmtId="165" fontId="12" fillId="0" borderId="31" xfId="0" applyNumberFormat="1" applyFont="1" applyFill="1" applyBorder="1" applyProtection="1"/>
    <xf numFmtId="172" fontId="13" fillId="0" borderId="92" xfId="0" applyNumberFormat="1" applyFont="1" applyBorder="1" applyProtection="1"/>
    <xf numFmtId="172" fontId="12" fillId="0" borderId="93" xfId="0" applyNumberFormat="1" applyFont="1" applyFill="1" applyBorder="1" applyAlignment="1" applyProtection="1">
      <alignment horizontal="center"/>
    </xf>
    <xf numFmtId="167" fontId="10" fillId="0" borderId="93" xfId="0" applyNumberFormat="1" applyFont="1" applyFill="1" applyBorder="1" applyProtection="1"/>
    <xf numFmtId="167" fontId="10" fillId="0" borderId="94" xfId="0" applyNumberFormat="1" applyFont="1" applyFill="1" applyBorder="1" applyProtection="1"/>
    <xf numFmtId="167" fontId="10" fillId="0" borderId="92" xfId="0" applyNumberFormat="1" applyFont="1" applyFill="1" applyBorder="1" applyProtection="1"/>
    <xf numFmtId="172" fontId="19" fillId="0" borderId="92" xfId="0" applyNumberFormat="1" applyFont="1" applyBorder="1" applyAlignment="1" applyProtection="1">
      <alignment horizontal="left"/>
    </xf>
    <xf numFmtId="167" fontId="12" fillId="0" borderId="93" xfId="0" applyNumberFormat="1" applyFont="1" applyFill="1" applyBorder="1" applyProtection="1"/>
    <xf numFmtId="167" fontId="12" fillId="0" borderId="94" xfId="0" applyNumberFormat="1" applyFont="1" applyFill="1" applyBorder="1" applyProtection="1"/>
    <xf numFmtId="167" fontId="12" fillId="0" borderId="92" xfId="0" applyNumberFormat="1" applyFont="1" applyFill="1" applyBorder="1" applyProtection="1"/>
    <xf numFmtId="165" fontId="12" fillId="0" borderId="0" xfId="0" applyNumberFormat="1" applyFont="1" applyFill="1" applyBorder="1" applyProtection="1"/>
    <xf numFmtId="0" fontId="12" fillId="0" borderId="93" xfId="0" applyNumberFormat="1" applyFont="1" applyFill="1" applyBorder="1" applyAlignment="1" applyProtection="1">
      <alignment horizontal="center"/>
    </xf>
    <xf numFmtId="165" fontId="12" fillId="0" borderId="70" xfId="0" applyNumberFormat="1" applyFont="1" applyFill="1" applyBorder="1" applyProtection="1"/>
    <xf numFmtId="165" fontId="12" fillId="0" borderId="19" xfId="0" applyNumberFormat="1" applyFont="1" applyFill="1" applyBorder="1" applyProtection="1"/>
    <xf numFmtId="165" fontId="12" fillId="0" borderId="79" xfId="0" applyNumberFormat="1" applyFont="1" applyFill="1" applyBorder="1" applyProtection="1"/>
    <xf numFmtId="165" fontId="12" fillId="0" borderId="54" xfId="0" applyNumberFormat="1" applyFont="1" applyFill="1" applyBorder="1" applyProtection="1"/>
    <xf numFmtId="167" fontId="10" fillId="0" borderId="95" xfId="0" applyNumberFormat="1" applyFont="1" applyFill="1" applyBorder="1" applyProtection="1"/>
    <xf numFmtId="165" fontId="12" fillId="0" borderId="52" xfId="0" applyNumberFormat="1" applyFont="1" applyFill="1" applyBorder="1" applyProtection="1"/>
    <xf numFmtId="165" fontId="12" fillId="0" borderId="57" xfId="0" applyNumberFormat="1" applyFont="1" applyFill="1" applyBorder="1" applyProtection="1"/>
    <xf numFmtId="172" fontId="10" fillId="0" borderId="1" xfId="0" quotePrefix="1" applyFont="1" applyFill="1" applyBorder="1" applyAlignment="1">
      <alignment horizontal="center" vertical="top" wrapText="1"/>
    </xf>
    <xf numFmtId="172" fontId="10" fillId="0" borderId="28" xfId="0" applyFont="1" applyFill="1" applyBorder="1" applyAlignment="1">
      <alignment vertical="center"/>
    </xf>
    <xf numFmtId="172" fontId="10" fillId="0" borderId="29" xfId="0" applyFont="1" applyFill="1" applyBorder="1" applyAlignment="1">
      <alignment vertical="center"/>
    </xf>
    <xf numFmtId="172" fontId="0" fillId="0" borderId="0" xfId="0" applyAlignment="1">
      <alignment horizontal="left" vertical="top" wrapText="1"/>
    </xf>
    <xf numFmtId="0" fontId="0" fillId="0" borderId="0" xfId="6673" applyFont="1"/>
    <xf numFmtId="0" fontId="6" fillId="0" borderId="0" xfId="6673" applyFont="1" applyAlignment="1"/>
    <xf numFmtId="0" fontId="8" fillId="0" borderId="0" xfId="6673" applyFont="1" applyAlignment="1">
      <alignment horizontal="justify"/>
    </xf>
    <xf numFmtId="0" fontId="0" fillId="0" borderId="0" xfId="6673" applyFont="1" applyAlignment="1">
      <alignment wrapText="1"/>
    </xf>
    <xf numFmtId="0" fontId="0" fillId="0" borderId="0" xfId="6673" applyFont="1" applyFill="1" applyBorder="1"/>
    <xf numFmtId="0" fontId="12" fillId="0" borderId="0" xfId="6673" applyFont="1" applyBorder="1"/>
    <xf numFmtId="168" fontId="10" fillId="0" borderId="0" xfId="6673" applyNumberFormat="1" applyFont="1" applyBorder="1"/>
    <xf numFmtId="0" fontId="12" fillId="0" borderId="0" xfId="6673" applyFont="1"/>
    <xf numFmtId="172" fontId="4" fillId="0" borderId="24" xfId="6697" applyNumberFormat="1" applyFont="1" applyFill="1" applyBorder="1" applyAlignment="1">
      <alignment horizontal="left"/>
    </xf>
    <xf numFmtId="172" fontId="0" fillId="0" borderId="0" xfId="6697" applyNumberFormat="1" applyFont="1"/>
    <xf numFmtId="49" fontId="10" fillId="0" borderId="100" xfId="6697" applyNumberFormat="1" applyFont="1" applyFill="1" applyBorder="1" applyAlignment="1">
      <alignment horizontal="center" vertical="center" wrapText="1"/>
    </xf>
    <xf numFmtId="172" fontId="10" fillId="0" borderId="93" xfId="6697" applyNumberFormat="1" applyFont="1" applyFill="1" applyBorder="1" applyAlignment="1">
      <alignment vertical="center"/>
    </xf>
    <xf numFmtId="172" fontId="10" fillId="0" borderId="26" xfId="6697" applyNumberFormat="1" applyFont="1" applyFill="1" applyBorder="1" applyAlignment="1">
      <alignment horizontal="center" vertical="center" wrapText="1"/>
    </xf>
    <xf numFmtId="172" fontId="10" fillId="0" borderId="61" xfId="6697" applyNumberFormat="1" applyFont="1" applyFill="1" applyBorder="1" applyAlignment="1">
      <alignment horizontal="center" vertical="center" wrapText="1"/>
    </xf>
    <xf numFmtId="172" fontId="10" fillId="0" borderId="27" xfId="6697" applyNumberFormat="1" applyFont="1" applyFill="1" applyBorder="1" applyAlignment="1">
      <alignment horizontal="center" vertical="center" wrapText="1"/>
    </xf>
    <xf numFmtId="172" fontId="10" fillId="0" borderId="13" xfId="6697" applyNumberFormat="1" applyFont="1" applyFill="1" applyBorder="1" applyAlignment="1">
      <alignment horizontal="left" vertical="center"/>
    </xf>
    <xf numFmtId="172" fontId="10" fillId="0" borderId="31" xfId="6697" applyNumberFormat="1" applyFont="1" applyFill="1" applyBorder="1" applyAlignment="1">
      <alignment vertical="center"/>
    </xf>
    <xf numFmtId="172" fontId="10" fillId="0" borderId="31" xfId="6697" applyNumberFormat="1" applyFont="1" applyFill="1" applyBorder="1" applyAlignment="1">
      <alignment horizontal="center" vertical="center" wrapText="1"/>
    </xf>
    <xf numFmtId="172" fontId="10" fillId="0" borderId="62" xfId="6697" applyNumberFormat="1" applyFont="1" applyFill="1" applyBorder="1" applyAlignment="1">
      <alignment horizontal="center" vertical="center" wrapText="1"/>
    </xf>
    <xf numFmtId="172" fontId="10" fillId="0" borderId="20" xfId="6697" applyNumberFormat="1" applyFont="1" applyFill="1" applyBorder="1" applyAlignment="1">
      <alignment horizontal="center" vertical="center" wrapText="1"/>
    </xf>
    <xf numFmtId="172" fontId="10" fillId="0" borderId="13" xfId="6697" applyNumberFormat="1" applyFont="1" applyFill="1" applyBorder="1" applyAlignment="1">
      <alignment horizontal="center" vertical="center" wrapText="1"/>
    </xf>
    <xf numFmtId="172" fontId="10" fillId="0" borderId="12" xfId="6697" applyNumberFormat="1" applyFont="1" applyBorder="1"/>
    <xf numFmtId="0" fontId="12" fillId="0" borderId="93" xfId="6697" applyNumberFormat="1" applyFont="1" applyBorder="1" applyAlignment="1">
      <alignment horizontal="center"/>
    </xf>
    <xf numFmtId="167" fontId="10" fillId="0" borderId="93" xfId="6697" applyNumberFormat="1" applyFont="1" applyBorder="1" applyAlignment="1"/>
    <xf numFmtId="167" fontId="10" fillId="0" borderId="94" xfId="6697" applyNumberFormat="1" applyFont="1" applyBorder="1" applyAlignment="1"/>
    <xf numFmtId="167" fontId="10" fillId="0" borderId="92" xfId="6697" applyNumberFormat="1" applyFont="1" applyBorder="1" applyAlignment="1"/>
    <xf numFmtId="167" fontId="10" fillId="0" borderId="95" xfId="6697" applyNumberFormat="1" applyFont="1" applyBorder="1" applyAlignment="1"/>
    <xf numFmtId="167" fontId="10" fillId="0" borderId="100" xfId="6697" applyNumberFormat="1" applyFont="1" applyBorder="1" applyAlignment="1"/>
    <xf numFmtId="172" fontId="13" fillId="0" borderId="12" xfId="6697" applyNumberFormat="1" applyFont="1" applyBorder="1"/>
    <xf numFmtId="0" fontId="12" fillId="0" borderId="30" xfId="6697" applyNumberFormat="1" applyFont="1" applyBorder="1" applyAlignment="1">
      <alignment horizontal="center"/>
    </xf>
    <xf numFmtId="167" fontId="10" fillId="0" borderId="30" xfId="6697" applyNumberFormat="1" applyFont="1" applyBorder="1" applyAlignment="1"/>
    <xf numFmtId="167" fontId="10" fillId="0" borderId="19" xfId="6697" applyNumberFormat="1" applyFont="1" applyBorder="1" applyAlignment="1"/>
    <xf numFmtId="167" fontId="10" fillId="0" borderId="12" xfId="6697" applyNumberFormat="1" applyFont="1" applyBorder="1" applyAlignment="1"/>
    <xf numFmtId="167" fontId="10" fillId="0" borderId="0" xfId="6697" applyNumberFormat="1" applyFont="1" applyBorder="1" applyAlignment="1"/>
    <xf numFmtId="167" fontId="10" fillId="0" borderId="33" xfId="6697" applyNumberFormat="1" applyFont="1" applyBorder="1" applyAlignment="1"/>
    <xf numFmtId="172" fontId="10" fillId="0" borderId="12" xfId="6697" applyNumberFormat="1" applyFont="1" applyBorder="1" applyAlignment="1">
      <alignment horizontal="left" indent="1"/>
    </xf>
    <xf numFmtId="172" fontId="12" fillId="3" borderId="12" xfId="6697" applyNumberFormat="1" applyFont="1" applyFill="1" applyBorder="1" applyAlignment="1" applyProtection="1">
      <alignment horizontal="left" indent="2"/>
      <protection locked="0"/>
    </xf>
    <xf numFmtId="167" fontId="12" fillId="3" borderId="39" xfId="6697" applyNumberFormat="1" applyFont="1" applyFill="1" applyBorder="1" applyAlignment="1" applyProtection="1">
      <protection locked="0"/>
    </xf>
    <xf numFmtId="167" fontId="12" fillId="3" borderId="40" xfId="6697" applyNumberFormat="1" applyFont="1" applyFill="1" applyBorder="1" applyAlignment="1" applyProtection="1">
      <protection locked="0"/>
    </xf>
    <xf numFmtId="167" fontId="12" fillId="3" borderId="41" xfId="6697" applyNumberFormat="1" applyFont="1" applyFill="1" applyBorder="1" applyAlignment="1" applyProtection="1">
      <protection locked="0"/>
    </xf>
    <xf numFmtId="167" fontId="12" fillId="3" borderId="43" xfId="6697" applyNumberFormat="1" applyFont="1" applyFill="1" applyBorder="1" applyAlignment="1" applyProtection="1">
      <protection locked="0"/>
    </xf>
    <xf numFmtId="167" fontId="12" fillId="3" borderId="30" xfId="6697" applyNumberFormat="1" applyFont="1" applyFill="1" applyBorder="1" applyAlignment="1" applyProtection="1">
      <protection locked="0"/>
    </xf>
    <xf numFmtId="167" fontId="12" fillId="3" borderId="19" xfId="6697" applyNumberFormat="1" applyFont="1" applyFill="1" applyBorder="1" applyAlignment="1" applyProtection="1">
      <protection locked="0"/>
    </xf>
    <xf numFmtId="167" fontId="12" fillId="3" borderId="12" xfId="6697" applyNumberFormat="1" applyFont="1" applyFill="1" applyBorder="1" applyAlignment="1" applyProtection="1">
      <protection locked="0"/>
    </xf>
    <xf numFmtId="167" fontId="12" fillId="3" borderId="33" xfId="6697" applyNumberFormat="1" applyFont="1" applyFill="1" applyBorder="1" applyAlignment="1" applyProtection="1">
      <protection locked="0"/>
    </xf>
    <xf numFmtId="167" fontId="12" fillId="3" borderId="0" xfId="6697" applyNumberFormat="1" applyFont="1" applyFill="1" applyBorder="1" applyAlignment="1" applyProtection="1">
      <protection locked="0"/>
    </xf>
    <xf numFmtId="167" fontId="12" fillId="3" borderId="34" xfId="6697" applyNumberFormat="1" applyFont="1" applyFill="1" applyBorder="1" applyAlignment="1" applyProtection="1">
      <protection locked="0"/>
    </xf>
    <xf numFmtId="167" fontId="12" fillId="3" borderId="35" xfId="6697" applyNumberFormat="1" applyFont="1" applyFill="1" applyBorder="1" applyAlignment="1" applyProtection="1">
      <protection locked="0"/>
    </xf>
    <xf numFmtId="167" fontId="12" fillId="3" borderId="36" xfId="6697" applyNumberFormat="1" applyFont="1" applyFill="1" applyBorder="1" applyAlignment="1" applyProtection="1">
      <protection locked="0"/>
    </xf>
    <xf numFmtId="167" fontId="12" fillId="3" borderId="37" xfId="6697" applyNumberFormat="1" applyFont="1" applyFill="1" applyBorder="1" applyAlignment="1" applyProtection="1">
      <protection locked="0"/>
    </xf>
    <xf numFmtId="167" fontId="12" fillId="3" borderId="38" xfId="6697" applyNumberFormat="1" applyFont="1" applyFill="1" applyBorder="1" applyAlignment="1" applyProtection="1">
      <protection locked="0"/>
    </xf>
    <xf numFmtId="172" fontId="11" fillId="3" borderId="12" xfId="6697" applyNumberFormat="1" applyFont="1" applyFill="1" applyBorder="1" applyAlignment="1" applyProtection="1">
      <alignment horizontal="left" indent="2"/>
      <protection locked="0"/>
    </xf>
    <xf numFmtId="167" fontId="12" fillId="3" borderId="42" xfId="6697" applyNumberFormat="1" applyFont="1" applyFill="1" applyBorder="1" applyAlignment="1" applyProtection="1">
      <protection locked="0"/>
    </xf>
    <xf numFmtId="172" fontId="10" fillId="0" borderId="63" xfId="6697" applyNumberFormat="1" applyFont="1" applyBorder="1" applyAlignment="1">
      <alignment vertical="center"/>
    </xf>
    <xf numFmtId="0" fontId="12" fillId="0" borderId="64" xfId="6697" applyNumberFormat="1" applyFont="1" applyBorder="1" applyAlignment="1">
      <alignment horizontal="center" vertical="center"/>
    </xf>
    <xf numFmtId="167" fontId="10" fillId="0" borderId="64" xfId="6697" applyNumberFormat="1" applyFont="1" applyBorder="1" applyAlignment="1">
      <alignment vertical="center"/>
    </xf>
    <xf numFmtId="167" fontId="10" fillId="0" borderId="65" xfId="6697" applyNumberFormat="1" applyFont="1" applyBorder="1" applyAlignment="1">
      <alignment vertical="center"/>
    </xf>
    <xf numFmtId="167" fontId="10" fillId="0" borderId="63" xfId="6697" applyNumberFormat="1" applyFont="1" applyBorder="1" applyAlignment="1">
      <alignment vertical="center"/>
    </xf>
    <xf numFmtId="167" fontId="10" fillId="0" borderId="66" xfId="6697" applyNumberFormat="1" applyFont="1" applyBorder="1" applyAlignment="1">
      <alignment vertical="center"/>
    </xf>
    <xf numFmtId="167" fontId="10" fillId="0" borderId="67" xfId="6697" applyNumberFormat="1" applyFont="1" applyBorder="1" applyAlignment="1">
      <alignment vertical="center"/>
    </xf>
    <xf numFmtId="172" fontId="12" fillId="0" borderId="12" xfId="6697" applyNumberFormat="1" applyFont="1" applyBorder="1"/>
    <xf numFmtId="167" fontId="12" fillId="0" borderId="30" xfId="6697" applyNumberFormat="1" applyFont="1" applyBorder="1" applyAlignment="1"/>
    <xf numFmtId="167" fontId="12" fillId="0" borderId="19" xfId="6697" applyNumberFormat="1" applyFont="1" applyBorder="1" applyAlignment="1"/>
    <xf numFmtId="167" fontId="12" fillId="0" borderId="12" xfId="6697" applyNumberFormat="1" applyFont="1" applyBorder="1" applyAlignment="1"/>
    <xf numFmtId="167" fontId="12" fillId="0" borderId="0" xfId="6697" applyNumberFormat="1" applyFont="1" applyBorder="1" applyAlignment="1"/>
    <xf numFmtId="167" fontId="12" fillId="0" borderId="33" xfId="6697" applyNumberFormat="1" applyFont="1" applyBorder="1" applyAlignment="1"/>
    <xf numFmtId="172" fontId="10" fillId="0" borderId="12" xfId="6697" quotePrefix="1" applyNumberFormat="1" applyFont="1" applyBorder="1" applyAlignment="1">
      <alignment horizontal="left" indent="1"/>
    </xf>
    <xf numFmtId="172" fontId="12" fillId="3" borderId="12" xfId="6697" applyNumberFormat="1" applyFont="1" applyFill="1" applyBorder="1" applyAlignment="1" applyProtection="1">
      <alignment horizontal="left" wrapText="1" indent="2"/>
      <protection locked="0"/>
    </xf>
    <xf numFmtId="167" fontId="12" fillId="3" borderId="64" xfId="6697" applyNumberFormat="1" applyFont="1" applyFill="1" applyBorder="1" applyAlignment="1" applyProtection="1">
      <protection locked="0"/>
    </xf>
    <xf numFmtId="167" fontId="12" fillId="3" borderId="65" xfId="6697" applyNumberFormat="1" applyFont="1" applyFill="1" applyBorder="1" applyAlignment="1" applyProtection="1">
      <protection locked="0"/>
    </xf>
    <xf numFmtId="167" fontId="12" fillId="3" borderId="63" xfId="6697" applyNumberFormat="1" applyFont="1" applyFill="1" applyBorder="1" applyAlignment="1" applyProtection="1">
      <protection locked="0"/>
    </xf>
    <xf numFmtId="167" fontId="12" fillId="3" borderId="66" xfId="6697" applyNumberFormat="1" applyFont="1" applyFill="1" applyBorder="1" applyAlignment="1" applyProtection="1">
      <protection locked="0"/>
    </xf>
    <xf numFmtId="167" fontId="12" fillId="3" borderId="67" xfId="6697" applyNumberFormat="1" applyFont="1" applyFill="1" applyBorder="1" applyAlignment="1" applyProtection="1">
      <protection locked="0"/>
    </xf>
    <xf numFmtId="172" fontId="10" fillId="0" borderId="41" xfId="6697" applyNumberFormat="1" applyFont="1" applyBorder="1" applyAlignment="1">
      <alignment horizontal="left"/>
    </xf>
    <xf numFmtId="0" fontId="12" fillId="0" borderId="39" xfId="6697" applyNumberFormat="1" applyFont="1" applyBorder="1" applyAlignment="1">
      <alignment horizontal="center"/>
    </xf>
    <xf numFmtId="172" fontId="10" fillId="0" borderId="46" xfId="6697" applyNumberFormat="1" applyFont="1" applyBorder="1" applyAlignment="1">
      <alignment vertical="center"/>
    </xf>
    <xf numFmtId="0" fontId="12" fillId="0" borderId="44" xfId="6697" applyNumberFormat="1" applyFont="1" applyBorder="1" applyAlignment="1">
      <alignment horizontal="center" vertical="center"/>
    </xf>
    <xf numFmtId="167" fontId="10" fillId="0" borderId="44" xfId="6697" applyNumberFormat="1" applyFont="1" applyBorder="1" applyAlignment="1">
      <alignment vertical="center"/>
    </xf>
    <xf numFmtId="167" fontId="10" fillId="0" borderId="45" xfId="6697" applyNumberFormat="1" applyFont="1" applyBorder="1" applyAlignment="1">
      <alignment vertical="center"/>
    </xf>
    <xf numFmtId="167" fontId="10" fillId="0" borderId="46" xfId="6697" applyNumberFormat="1" applyFont="1" applyBorder="1" applyAlignment="1">
      <alignment vertical="center"/>
    </xf>
    <xf numFmtId="167" fontId="10" fillId="0" borderId="47" xfId="6697" applyNumberFormat="1" applyFont="1" applyBorder="1" applyAlignment="1">
      <alignment vertical="center"/>
    </xf>
    <xf numFmtId="167" fontId="10" fillId="0" borderId="48" xfId="6697" applyNumberFormat="1" applyFont="1" applyBorder="1" applyAlignment="1">
      <alignment vertical="center"/>
    </xf>
    <xf numFmtId="172" fontId="16" fillId="0" borderId="0" xfId="6697" applyNumberFormat="1" applyFont="1" applyBorder="1" applyProtection="1"/>
    <xf numFmtId="172" fontId="12" fillId="0" borderId="0" xfId="6697" applyNumberFormat="1" applyFont="1" applyBorder="1" applyAlignment="1" applyProtection="1">
      <alignment horizontal="center"/>
      <protection locked="0"/>
    </xf>
    <xf numFmtId="168" fontId="10" fillId="0" borderId="0" xfId="6697" applyNumberFormat="1" applyFont="1" applyBorder="1" applyProtection="1">
      <protection locked="0"/>
    </xf>
    <xf numFmtId="172" fontId="11" fillId="0" borderId="0" xfId="6697" quotePrefix="1" applyNumberFormat="1" applyFont="1" applyBorder="1" applyProtection="1"/>
    <xf numFmtId="172" fontId="10" fillId="0" borderId="0" xfId="6697" applyNumberFormat="1" applyFont="1" applyBorder="1" applyProtection="1">
      <protection locked="0"/>
    </xf>
    <xf numFmtId="172" fontId="11" fillId="0" borderId="0" xfId="6697" applyNumberFormat="1" applyFont="1" applyBorder="1" applyProtection="1"/>
    <xf numFmtId="172" fontId="11" fillId="0" borderId="0" xfId="6697" applyNumberFormat="1" applyFont="1" applyFill="1" applyBorder="1" applyAlignment="1" applyProtection="1">
      <alignment horizontal="left"/>
    </xf>
    <xf numFmtId="172" fontId="11" fillId="0" borderId="0" xfId="6697" applyNumberFormat="1" applyFont="1" applyBorder="1" applyAlignment="1" applyProtection="1">
      <alignment horizontal="center"/>
      <protection locked="0"/>
    </xf>
    <xf numFmtId="168" fontId="12" fillId="0" borderId="0" xfId="6697" applyNumberFormat="1" applyFont="1" applyBorder="1" applyProtection="1">
      <protection locked="0"/>
    </xf>
    <xf numFmtId="172" fontId="12" fillId="0" borderId="0" xfId="6697" applyNumberFormat="1" applyFont="1" applyAlignment="1" applyProtection="1">
      <alignment horizontal="center"/>
      <protection locked="0"/>
    </xf>
    <xf numFmtId="172" fontId="12" fillId="0" borderId="0" xfId="6697" applyNumberFormat="1" applyFont="1" applyProtection="1">
      <protection locked="0"/>
    </xf>
    <xf numFmtId="172" fontId="0" fillId="0" borderId="0" xfId="6686" applyNumberFormat="1" applyFont="1"/>
    <xf numFmtId="10" fontId="0" fillId="0" borderId="0" xfId="6686" applyNumberFormat="1" applyFont="1"/>
    <xf numFmtId="172" fontId="13" fillId="0" borderId="92" xfId="0" applyFont="1" applyBorder="1" applyAlignment="1">
      <alignment horizontal="left" wrapText="1"/>
    </xf>
    <xf numFmtId="172" fontId="12" fillId="0" borderId="102" xfId="0" applyFont="1" applyBorder="1" applyAlignment="1">
      <alignment horizontal="left" vertical="top" wrapText="1"/>
    </xf>
    <xf numFmtId="172" fontId="12" fillId="0" borderId="100" xfId="0" applyFont="1" applyBorder="1" applyAlignment="1">
      <alignment horizontal="center" vertical="top" wrapText="1"/>
    </xf>
    <xf numFmtId="172" fontId="12" fillId="0" borderId="93" xfId="0" applyFont="1" applyBorder="1" applyAlignment="1">
      <alignment horizontal="center" vertical="top" wrapText="1"/>
    </xf>
    <xf numFmtId="172" fontId="12" fillId="0" borderId="94" xfId="0" applyFont="1" applyBorder="1" applyAlignment="1">
      <alignment horizontal="center" vertical="top" wrapText="1"/>
    </xf>
    <xf numFmtId="172" fontId="12" fillId="0" borderId="92" xfId="0" applyFont="1" applyBorder="1" applyAlignment="1">
      <alignment horizontal="center" vertical="top" wrapText="1"/>
    </xf>
    <xf numFmtId="172" fontId="12" fillId="0" borderId="95" xfId="0" applyFont="1" applyBorder="1" applyAlignment="1">
      <alignment horizontal="center" vertical="top" wrapText="1"/>
    </xf>
    <xf numFmtId="165" fontId="12" fillId="3" borderId="89" xfId="0" applyNumberFormat="1" applyFont="1" applyFill="1" applyBorder="1" applyAlignment="1" applyProtection="1">
      <alignment horizontal="center"/>
      <protection locked="0"/>
    </xf>
    <xf numFmtId="0" fontId="0" fillId="0" borderId="0" xfId="6673" applyFont="1" applyFill="1" applyBorder="1" applyAlignment="1">
      <alignment horizontal="left"/>
    </xf>
    <xf numFmtId="0" fontId="0" fillId="0" borderId="0" xfId="6673" applyFont="1" applyFill="1" applyBorder="1" applyAlignment="1">
      <alignment horizontal="center"/>
    </xf>
    <xf numFmtId="172" fontId="8" fillId="0" borderId="0" xfId="0" applyFont="1" applyFill="1" applyBorder="1" applyAlignment="1">
      <alignment vertical="top" wrapText="1"/>
    </xf>
    <xf numFmtId="172" fontId="4" fillId="5" borderId="24" xfId="0" applyFont="1" applyFill="1" applyBorder="1" applyAlignment="1" applyProtection="1">
      <alignment horizontal="center"/>
    </xf>
    <xf numFmtId="172" fontId="4" fillId="5" borderId="13" xfId="0" applyFont="1" applyFill="1" applyBorder="1" applyAlignment="1" applyProtection="1">
      <alignment horizontal="center"/>
    </xf>
    <xf numFmtId="172" fontId="4" fillId="0" borderId="0" xfId="0" applyFont="1" applyFill="1" applyBorder="1" applyAlignment="1" applyProtection="1">
      <alignment horizontal="left"/>
    </xf>
    <xf numFmtId="0" fontId="0" fillId="0" borderId="12" xfId="6673" applyFont="1" applyBorder="1"/>
    <xf numFmtId="0" fontId="12" fillId="0" borderId="0" xfId="6673" applyNumberFormat="1" applyFont="1" applyFill="1" applyBorder="1" applyAlignment="1">
      <alignment horizontal="left" indent="1"/>
    </xf>
    <xf numFmtId="10" fontId="12" fillId="0" borderId="0" xfId="6673" applyNumberFormat="1" applyFont="1" applyFill="1" applyBorder="1" applyAlignment="1" applyProtection="1">
      <alignment vertical="top"/>
    </xf>
    <xf numFmtId="167" fontId="12" fillId="0" borderId="0" xfId="6673" applyNumberFormat="1" applyFont="1" applyFill="1" applyBorder="1" applyProtection="1">
      <protection locked="0"/>
    </xf>
    <xf numFmtId="167" fontId="12" fillId="0" borderId="0" xfId="6673" applyNumberFormat="1" applyFont="1" applyFill="1" applyBorder="1"/>
    <xf numFmtId="167" fontId="12" fillId="0" borderId="0" xfId="1" applyNumberFormat="1" applyFont="1" applyFill="1" applyBorder="1" applyProtection="1">
      <protection locked="0"/>
    </xf>
    <xf numFmtId="0" fontId="12" fillId="0" borderId="0" xfId="6673" applyNumberFormat="1" applyFont="1" applyFill="1" applyBorder="1" applyAlignment="1" applyProtection="1">
      <alignment vertical="top"/>
    </xf>
    <xf numFmtId="167" fontId="10" fillId="0" borderId="0" xfId="1" applyNumberFormat="1" applyFont="1" applyFill="1" applyBorder="1" applyProtection="1">
      <protection locked="0"/>
    </xf>
    <xf numFmtId="167" fontId="10" fillId="0" borderId="0" xfId="6673" applyNumberFormat="1" applyFont="1" applyFill="1" applyBorder="1" applyAlignment="1">
      <alignment vertical="top"/>
    </xf>
    <xf numFmtId="10" fontId="10" fillId="0" borderId="0" xfId="6673" applyNumberFormat="1" applyFont="1" applyFill="1" applyBorder="1" applyAlignment="1" applyProtection="1">
      <alignment vertical="top"/>
    </xf>
    <xf numFmtId="167" fontId="10" fillId="0" borderId="0" xfId="6673" applyNumberFormat="1" applyFont="1" applyFill="1" applyBorder="1"/>
    <xf numFmtId="0" fontId="12" fillId="0" borderId="0" xfId="6673" applyNumberFormat="1" applyFont="1" applyFill="1" applyBorder="1"/>
    <xf numFmtId="167" fontId="12" fillId="0" borderId="0" xfId="6673" applyNumberFormat="1" applyFont="1" applyFill="1" applyBorder="1" applyAlignment="1">
      <alignment vertical="top"/>
    </xf>
    <xf numFmtId="0" fontId="13" fillId="0" borderId="0" xfId="6673" applyNumberFormat="1" applyFont="1" applyFill="1" applyBorder="1"/>
    <xf numFmtId="0" fontId="10" fillId="0" borderId="0" xfId="6673" applyNumberFormat="1" applyFont="1" applyFill="1" applyBorder="1" applyAlignment="1">
      <alignment vertical="top"/>
    </xf>
    <xf numFmtId="0" fontId="10" fillId="0" borderId="0" xfId="6673" applyNumberFormat="1" applyFont="1" applyFill="1" applyBorder="1"/>
    <xf numFmtId="0" fontId="10" fillId="0" borderId="0" xfId="6673" applyNumberFormat="1" applyFont="1" applyFill="1" applyBorder="1" applyAlignment="1">
      <alignment horizontal="left" wrapText="1"/>
    </xf>
    <xf numFmtId="0" fontId="10" fillId="0" borderId="0" xfId="6673" applyNumberFormat="1" applyFont="1" applyFill="1" applyBorder="1" applyAlignment="1">
      <alignment wrapText="1"/>
    </xf>
    <xf numFmtId="0" fontId="12" fillId="0" borderId="0" xfId="6673" applyNumberFormat="1" applyFont="1" applyFill="1" applyBorder="1" applyAlignment="1">
      <alignment horizontal="left" wrapText="1" indent="1"/>
    </xf>
    <xf numFmtId="0" fontId="12" fillId="0" borderId="0" xfId="6673" applyFont="1" applyFill="1" applyBorder="1"/>
    <xf numFmtId="168" fontId="10" fillId="0" borderId="0" xfId="6673" applyNumberFormat="1" applyFont="1" applyFill="1" applyBorder="1"/>
    <xf numFmtId="167" fontId="46" fillId="0" borderId="21" xfId="6673" applyNumberFormat="1" applyFont="1" applyFill="1" applyBorder="1" applyProtection="1"/>
    <xf numFmtId="10" fontId="46" fillId="0" borderId="21" xfId="6673" applyNumberFormat="1" applyFont="1" applyFill="1" applyBorder="1" applyAlignment="1" applyProtection="1">
      <alignment vertical="top"/>
    </xf>
    <xf numFmtId="167" fontId="46" fillId="0" borderId="21" xfId="6673" applyNumberFormat="1" applyFont="1" applyFill="1" applyBorder="1" applyProtection="1">
      <protection locked="0"/>
    </xf>
    <xf numFmtId="0" fontId="46" fillId="0" borderId="21" xfId="6673" applyNumberFormat="1" applyFont="1" applyFill="1" applyBorder="1" applyAlignment="1">
      <alignment horizontal="left" indent="1"/>
    </xf>
    <xf numFmtId="167" fontId="46" fillId="0" borderId="19" xfId="6673" applyNumberFormat="1" applyFont="1" applyFill="1" applyBorder="1" applyProtection="1"/>
    <xf numFmtId="167" fontId="46" fillId="0" borderId="122" xfId="6673" applyNumberFormat="1" applyFont="1" applyFill="1" applyBorder="1"/>
    <xf numFmtId="10" fontId="46" fillId="0" borderId="7" xfId="6673" applyNumberFormat="1" applyFont="1" applyFill="1" applyBorder="1" applyAlignment="1" applyProtection="1">
      <alignment vertical="top"/>
    </xf>
    <xf numFmtId="167" fontId="46" fillId="0" borderId="21" xfId="6673" applyNumberFormat="1" applyFont="1" applyFill="1" applyBorder="1"/>
    <xf numFmtId="167" fontId="46" fillId="0" borderId="19" xfId="6673" applyNumberFormat="1" applyFont="1" applyFill="1" applyBorder="1" applyProtection="1">
      <protection locked="0"/>
    </xf>
    <xf numFmtId="167" fontId="46" fillId="0" borderId="122" xfId="6673" applyNumberFormat="1" applyFont="1" applyFill="1" applyBorder="1" applyProtection="1">
      <protection locked="0"/>
    </xf>
    <xf numFmtId="167" fontId="46" fillId="0" borderId="7" xfId="6673" applyNumberFormat="1" applyFont="1" applyFill="1" applyBorder="1" applyProtection="1">
      <protection locked="0"/>
    </xf>
    <xf numFmtId="0" fontId="46" fillId="0" borderId="21" xfId="6673" applyNumberFormat="1" applyFont="1" applyBorder="1" applyAlignment="1">
      <alignment horizontal="left" indent="1"/>
    </xf>
    <xf numFmtId="167" fontId="46" fillId="0" borderId="21" xfId="1" applyNumberFormat="1" applyFont="1" applyFill="1" applyBorder="1" applyProtection="1">
      <protection locked="0"/>
    </xf>
    <xf numFmtId="167" fontId="46" fillId="0" borderId="7" xfId="1" applyNumberFormat="1" applyFont="1" applyFill="1" applyBorder="1" applyProtection="1">
      <protection locked="0"/>
    </xf>
    <xf numFmtId="0" fontId="47" fillId="0" borderId="90" xfId="6673" applyNumberFormat="1" applyFont="1" applyBorder="1"/>
    <xf numFmtId="0" fontId="4" fillId="0" borderId="90" xfId="6673" applyFont="1" applyBorder="1" applyAlignment="1">
      <alignment horizontal="center"/>
    </xf>
    <xf numFmtId="0" fontId="4" fillId="5" borderId="1" xfId="6673" applyNumberFormat="1" applyFont="1" applyFill="1" applyBorder="1" applyAlignment="1">
      <alignment horizontal="left" vertical="top" wrapText="1"/>
    </xf>
    <xf numFmtId="167" fontId="4" fillId="5" borderId="10" xfId="6673" applyNumberFormat="1" applyFont="1" applyFill="1" applyBorder="1" applyAlignment="1">
      <alignment vertical="top"/>
    </xf>
    <xf numFmtId="10" fontId="46" fillId="5" borderId="10" xfId="6673" applyNumberFormat="1" applyFont="1" applyFill="1" applyBorder="1" applyAlignment="1" applyProtection="1">
      <alignment vertical="top"/>
    </xf>
    <xf numFmtId="167" fontId="4" fillId="5" borderId="1" xfId="6673" applyNumberFormat="1" applyFont="1" applyFill="1" applyBorder="1" applyAlignment="1">
      <alignment vertical="top"/>
    </xf>
    <xf numFmtId="167" fontId="46" fillId="0" borderId="21" xfId="6673" applyNumberFormat="1" applyFont="1" applyFill="1" applyBorder="1" applyAlignment="1" applyProtection="1">
      <alignment horizontal="right"/>
    </xf>
    <xf numFmtId="0" fontId="46" fillId="0" borderId="15" xfId="6673" applyNumberFormat="1" applyFont="1" applyFill="1" applyBorder="1" applyAlignment="1">
      <alignment horizontal="left" indent="1"/>
    </xf>
    <xf numFmtId="172" fontId="0" fillId="0" borderId="12" xfId="0" applyBorder="1"/>
    <xf numFmtId="0" fontId="46" fillId="0" borderId="12" xfId="6673" applyNumberFormat="1" applyFont="1" applyFill="1" applyBorder="1" applyAlignment="1">
      <alignment horizontal="left" indent="1"/>
    </xf>
    <xf numFmtId="0" fontId="46" fillId="0" borderId="12" xfId="6673" applyNumberFormat="1" applyFont="1" applyBorder="1" applyAlignment="1">
      <alignment horizontal="left" indent="1"/>
    </xf>
    <xf numFmtId="167" fontId="46" fillId="0" borderId="0" xfId="6673" applyNumberFormat="1" applyFont="1" applyFill="1" applyBorder="1" applyProtection="1"/>
    <xf numFmtId="167" fontId="46" fillId="0" borderId="0" xfId="6673" applyNumberFormat="1" applyFont="1" applyFill="1" applyBorder="1"/>
    <xf numFmtId="167" fontId="46" fillId="0" borderId="0" xfId="6673" applyNumberFormat="1" applyFont="1" applyFill="1" applyBorder="1" applyProtection="1">
      <protection locked="0"/>
    </xf>
    <xf numFmtId="167" fontId="46" fillId="0" borderId="0" xfId="1" applyNumberFormat="1" applyFont="1" applyFill="1" applyBorder="1" applyProtection="1">
      <protection locked="0"/>
    </xf>
    <xf numFmtId="167" fontId="4" fillId="5" borderId="97" xfId="6673" applyNumberFormat="1" applyFont="1" applyFill="1" applyBorder="1" applyAlignment="1">
      <alignment vertical="top"/>
    </xf>
    <xf numFmtId="10" fontId="4" fillId="5" borderId="1" xfId="6673" applyNumberFormat="1" applyFont="1" applyFill="1" applyBorder="1" applyAlignment="1" applyProtection="1">
      <alignment vertical="top"/>
    </xf>
    <xf numFmtId="0" fontId="4" fillId="5" borderId="92" xfId="6673" applyNumberFormat="1" applyFont="1" applyFill="1" applyBorder="1" applyAlignment="1">
      <alignment horizontal="left" vertical="top" wrapText="1"/>
    </xf>
    <xf numFmtId="0" fontId="48" fillId="0" borderId="0" xfId="6709"/>
    <xf numFmtId="0" fontId="10" fillId="0" borderId="36" xfId="6709" applyFont="1" applyFill="1" applyBorder="1" applyAlignment="1">
      <alignment horizontal="center" vertical="center" wrapText="1"/>
    </xf>
    <xf numFmtId="0" fontId="10" fillId="0" borderId="34" xfId="6709" applyFont="1" applyFill="1" applyBorder="1" applyAlignment="1">
      <alignment horizontal="center" vertical="center" wrapText="1"/>
    </xf>
    <xf numFmtId="0" fontId="10" fillId="0" borderId="35" xfId="6709" applyFont="1" applyFill="1" applyBorder="1" applyAlignment="1">
      <alignment horizontal="center" vertical="center" wrapText="1"/>
    </xf>
    <xf numFmtId="0" fontId="10" fillId="0" borderId="13" xfId="6709" applyFont="1" applyFill="1" applyBorder="1" applyAlignment="1">
      <alignment horizontal="center" vertical="center" wrapText="1"/>
    </xf>
    <xf numFmtId="0" fontId="10" fillId="0" borderId="31" xfId="6709" applyFont="1" applyFill="1" applyBorder="1" applyAlignment="1">
      <alignment horizontal="center" vertical="center" wrapText="1"/>
    </xf>
    <xf numFmtId="0" fontId="10" fillId="0" borderId="20" xfId="6709" applyFont="1" applyFill="1" applyBorder="1" applyAlignment="1">
      <alignment horizontal="center" vertical="center" wrapText="1"/>
    </xf>
    <xf numFmtId="0" fontId="10" fillId="0" borderId="24" xfId="6709" applyFont="1" applyFill="1" applyBorder="1" applyAlignment="1">
      <alignment horizontal="center" vertical="center" wrapText="1"/>
    </xf>
    <xf numFmtId="0" fontId="13" fillId="0" borderId="21" xfId="6709" applyNumberFormat="1" applyFont="1" applyBorder="1"/>
    <xf numFmtId="166" fontId="12" fillId="0" borderId="12" xfId="6709" applyNumberFormat="1" applyFont="1" applyBorder="1"/>
    <xf numFmtId="166" fontId="12" fillId="0" borderId="30" xfId="6709" applyNumberFormat="1" applyFont="1" applyBorder="1"/>
    <xf numFmtId="166" fontId="12" fillId="0" borderId="19" xfId="6709" applyNumberFormat="1" applyFont="1" applyBorder="1"/>
    <xf numFmtId="166" fontId="12" fillId="0" borderId="0" xfId="6709" applyNumberFormat="1" applyFont="1" applyBorder="1"/>
    <xf numFmtId="0" fontId="12" fillId="0" borderId="21" xfId="6709" applyNumberFormat="1" applyFont="1" applyBorder="1" applyAlignment="1">
      <alignment horizontal="left" indent="1"/>
    </xf>
    <xf numFmtId="167" fontId="10" fillId="0" borderId="30" xfId="6709" applyNumberFormat="1" applyFont="1" applyFill="1" applyBorder="1" applyProtection="1"/>
    <xf numFmtId="167" fontId="12" fillId="0" borderId="30" xfId="6709" applyNumberFormat="1" applyFont="1" applyFill="1" applyBorder="1"/>
    <xf numFmtId="167" fontId="12" fillId="0" borderId="50" xfId="6709" applyNumberFormat="1" applyFont="1" applyFill="1" applyBorder="1"/>
    <xf numFmtId="167" fontId="12" fillId="0" borderId="33" xfId="6709" applyNumberFormat="1" applyFont="1" applyFill="1" applyBorder="1"/>
    <xf numFmtId="167" fontId="12" fillId="0" borderId="54" xfId="6709" applyNumberFormat="1" applyFont="1" applyFill="1" applyBorder="1"/>
    <xf numFmtId="167" fontId="12" fillId="0" borderId="0" xfId="6709" applyNumberFormat="1" applyFont="1" applyFill="1" applyBorder="1"/>
    <xf numFmtId="0" fontId="10" fillId="0" borderId="12" xfId="6709" applyNumberFormat="1" applyFont="1" applyBorder="1" applyAlignment="1">
      <alignment horizontal="left" wrapText="1"/>
    </xf>
    <xf numFmtId="167" fontId="12" fillId="0" borderId="67" xfId="6709" applyNumberFormat="1" applyFont="1" applyFill="1" applyBorder="1" applyAlignment="1">
      <alignment vertical="top"/>
    </xf>
    <xf numFmtId="167" fontId="12" fillId="0" borderId="64" xfId="6709" applyNumberFormat="1" applyFont="1" applyFill="1" applyBorder="1" applyAlignment="1">
      <alignment vertical="top"/>
    </xf>
    <xf numFmtId="167" fontId="12" fillId="0" borderId="77" xfId="6709" applyNumberFormat="1" applyFont="1" applyFill="1" applyBorder="1" applyAlignment="1">
      <alignment vertical="top"/>
    </xf>
    <xf numFmtId="167" fontId="12" fillId="0" borderId="69" xfId="6709" applyNumberFormat="1" applyFont="1" applyFill="1" applyBorder="1" applyAlignment="1">
      <alignment vertical="top"/>
    </xf>
    <xf numFmtId="167" fontId="12" fillId="0" borderId="66" xfId="6709" applyNumberFormat="1" applyFont="1" applyFill="1" applyBorder="1" applyAlignment="1">
      <alignment vertical="top"/>
    </xf>
    <xf numFmtId="0" fontId="12" fillId="0" borderId="21" xfId="6709" applyFont="1" applyFill="1" applyBorder="1" applyAlignment="1">
      <alignment horizontal="left" indent="1"/>
    </xf>
    <xf numFmtId="0" fontId="10" fillId="0" borderId="21" xfId="6709" applyNumberFormat="1" applyFont="1" applyBorder="1"/>
    <xf numFmtId="167" fontId="12" fillId="0" borderId="67" xfId="6709" applyNumberFormat="1" applyFont="1" applyFill="1" applyBorder="1"/>
    <xf numFmtId="167" fontId="12" fillId="0" borderId="64" xfId="6709" applyNumberFormat="1" applyFont="1" applyFill="1" applyBorder="1"/>
    <xf numFmtId="167" fontId="12" fillId="0" borderId="77" xfId="6709" applyNumberFormat="1" applyFont="1" applyFill="1" applyBorder="1"/>
    <xf numFmtId="167" fontId="12" fillId="0" borderId="69" xfId="6709" applyNumberFormat="1" applyFont="1" applyFill="1" applyBorder="1"/>
    <xf numFmtId="167" fontId="12" fillId="0" borderId="66" xfId="6709" applyNumberFormat="1" applyFont="1" applyFill="1" applyBorder="1"/>
    <xf numFmtId="167" fontId="12" fillId="0" borderId="43" xfId="6709" applyNumberFormat="1" applyFont="1" applyFill="1" applyBorder="1"/>
    <xf numFmtId="167" fontId="12" fillId="0" borderId="39" xfId="6709" applyNumberFormat="1" applyFont="1" applyFill="1" applyBorder="1"/>
    <xf numFmtId="167" fontId="12" fillId="0" borderId="55" xfId="6709" applyNumberFormat="1" applyFont="1" applyFill="1" applyBorder="1"/>
    <xf numFmtId="167" fontId="12" fillId="0" borderId="79" xfId="6709" applyNumberFormat="1" applyFont="1" applyFill="1" applyBorder="1"/>
    <xf numFmtId="167" fontId="12" fillId="0" borderId="42" xfId="6709" applyNumberFormat="1" applyFont="1" applyFill="1" applyBorder="1"/>
    <xf numFmtId="167" fontId="12" fillId="0" borderId="38" xfId="6709" applyNumberFormat="1" applyFont="1" applyFill="1" applyBorder="1"/>
    <xf numFmtId="167" fontId="12" fillId="0" borderId="34" xfId="6709" applyNumberFormat="1" applyFont="1" applyFill="1" applyBorder="1"/>
    <xf numFmtId="167" fontId="12" fillId="0" borderId="71" xfId="6709" applyNumberFormat="1" applyFont="1" applyFill="1" applyBorder="1"/>
    <xf numFmtId="167" fontId="12" fillId="0" borderId="74" xfId="6709" applyNumberFormat="1" applyFont="1" applyFill="1" applyBorder="1"/>
    <xf numFmtId="167" fontId="12" fillId="0" borderId="37" xfId="6709" applyNumberFormat="1" applyFont="1" applyFill="1" applyBorder="1"/>
    <xf numFmtId="0" fontId="10" fillId="0" borderId="21" xfId="6709" applyNumberFormat="1" applyFont="1" applyBorder="1" applyAlignment="1">
      <alignment wrapText="1"/>
    </xf>
    <xf numFmtId="167" fontId="12" fillId="0" borderId="43" xfId="6709" applyNumberFormat="1" applyFont="1" applyFill="1" applyBorder="1" applyAlignment="1">
      <alignment vertical="top"/>
    </xf>
    <xf numFmtId="167" fontId="12" fillId="0" borderId="39" xfId="6709" applyNumberFormat="1" applyFont="1" applyFill="1" applyBorder="1" applyAlignment="1">
      <alignment vertical="top"/>
    </xf>
    <xf numFmtId="167" fontId="12" fillId="0" borderId="55" xfId="6709" applyNumberFormat="1" applyFont="1" applyFill="1" applyBorder="1" applyAlignment="1">
      <alignment vertical="top"/>
    </xf>
    <xf numFmtId="167" fontId="12" fillId="0" borderId="79" xfId="6709" applyNumberFormat="1" applyFont="1" applyFill="1" applyBorder="1" applyAlignment="1">
      <alignment vertical="top"/>
    </xf>
    <xf numFmtId="167" fontId="12" fillId="0" borderId="42" xfId="6709" applyNumberFormat="1" applyFont="1" applyFill="1" applyBorder="1" applyAlignment="1">
      <alignment vertical="top"/>
    </xf>
    <xf numFmtId="0" fontId="12" fillId="0" borderId="21" xfId="6709" applyNumberFormat="1" applyFont="1" applyBorder="1" applyAlignment="1">
      <alignment horizontal="left" wrapText="1" indent="1"/>
    </xf>
    <xf numFmtId="0" fontId="12" fillId="0" borderId="21" xfId="6709" applyNumberFormat="1" applyFont="1" applyBorder="1"/>
    <xf numFmtId="0" fontId="13" fillId="0" borderId="90" xfId="6709" applyNumberFormat="1" applyFont="1" applyBorder="1"/>
    <xf numFmtId="166" fontId="12" fillId="0" borderId="92" xfId="6709" applyNumberFormat="1" applyFont="1" applyBorder="1"/>
    <xf numFmtId="166" fontId="12" fillId="0" borderId="93" xfId="6709" applyNumberFormat="1" applyFont="1" applyBorder="1"/>
    <xf numFmtId="166" fontId="12" fillId="0" borderId="94" xfId="6709" applyNumberFormat="1" applyFont="1" applyBorder="1"/>
    <xf numFmtId="166" fontId="12" fillId="0" borderId="95" xfId="6709" applyNumberFormat="1" applyFont="1" applyBorder="1"/>
    <xf numFmtId="0" fontId="12" fillId="0" borderId="21" xfId="6709" applyNumberFormat="1" applyFont="1" applyBorder="1" applyAlignment="1">
      <alignment horizontal="left" vertical="top" indent="1"/>
    </xf>
    <xf numFmtId="166" fontId="10" fillId="0" borderId="12" xfId="6709" applyNumberFormat="1" applyFont="1" applyBorder="1"/>
    <xf numFmtId="166" fontId="10" fillId="0" borderId="30" xfId="6709" applyNumberFormat="1" applyFont="1" applyBorder="1"/>
    <xf numFmtId="166" fontId="10" fillId="0" borderId="19" xfId="6709" applyNumberFormat="1" applyFont="1" applyBorder="1"/>
    <xf numFmtId="166" fontId="10" fillId="0" borderId="0" xfId="6709" applyNumberFormat="1" applyFont="1" applyBorder="1"/>
    <xf numFmtId="0" fontId="12" fillId="0" borderId="10" xfId="6709" applyFont="1" applyBorder="1"/>
    <xf numFmtId="166" fontId="12" fillId="0" borderId="13" xfId="6709" applyNumberFormat="1" applyFont="1" applyBorder="1"/>
    <xf numFmtId="166" fontId="12" fillId="0" borderId="31" xfId="6709" applyNumberFormat="1" applyFont="1" applyBorder="1"/>
    <xf numFmtId="166" fontId="12" fillId="0" borderId="20" xfId="6709" applyNumberFormat="1" applyFont="1" applyBorder="1"/>
    <xf numFmtId="166" fontId="12" fillId="0" borderId="24" xfId="6709" applyNumberFormat="1" applyFont="1" applyBorder="1"/>
    <xf numFmtId="0" fontId="13" fillId="0" borderId="90" xfId="6709" applyFont="1" applyBorder="1"/>
    <xf numFmtId="0" fontId="12" fillId="0" borderId="21" xfId="6709" applyFont="1" applyBorder="1" applyAlignment="1">
      <alignment horizontal="left" indent="1"/>
    </xf>
    <xf numFmtId="0" fontId="12" fillId="0" borderId="10" xfId="6709" applyFont="1" applyFill="1" applyBorder="1"/>
    <xf numFmtId="166" fontId="12" fillId="0" borderId="13" xfId="6709" applyNumberFormat="1" applyFont="1" applyFill="1" applyBorder="1"/>
    <xf numFmtId="166" fontId="12" fillId="0" borderId="31" xfId="6709" applyNumberFormat="1" applyFont="1" applyFill="1" applyBorder="1"/>
    <xf numFmtId="166" fontId="12" fillId="0" borderId="20" xfId="6709" applyNumberFormat="1" applyFont="1" applyFill="1" applyBorder="1"/>
    <xf numFmtId="166" fontId="12" fillId="0" borderId="24" xfId="6709" applyNumberFormat="1" applyFont="1" applyFill="1" applyBorder="1"/>
    <xf numFmtId="166" fontId="12" fillId="0" borderId="12" xfId="6709" applyNumberFormat="1" applyFont="1" applyFill="1" applyBorder="1"/>
    <xf numFmtId="166" fontId="12" fillId="0" borderId="30" xfId="6709" applyNumberFormat="1" applyFont="1" applyFill="1" applyBorder="1"/>
    <xf numFmtId="166" fontId="12" fillId="0" borderId="19" xfId="6709" applyNumberFormat="1" applyFont="1" applyFill="1" applyBorder="1"/>
    <xf numFmtId="0" fontId="13" fillId="0" borderId="21" xfId="6709" applyFont="1" applyFill="1" applyBorder="1" applyAlignment="1">
      <alignment horizontal="left" indent="1"/>
    </xf>
    <xf numFmtId="166" fontId="12" fillId="0" borderId="0" xfId="6709" applyNumberFormat="1" applyFont="1" applyFill="1" applyBorder="1"/>
    <xf numFmtId="0" fontId="12" fillId="0" borderId="21" xfId="6709" applyFont="1" applyFill="1" applyBorder="1" applyAlignment="1">
      <alignment horizontal="left" indent="2"/>
    </xf>
    <xf numFmtId="164" fontId="12" fillId="0" borderId="12" xfId="6710" applyNumberFormat="1" applyFont="1" applyFill="1" applyBorder="1"/>
    <xf numFmtId="164" fontId="12" fillId="0" borderId="30" xfId="6710" applyNumberFormat="1" applyFont="1" applyFill="1" applyBorder="1"/>
    <xf numFmtId="164" fontId="12" fillId="0" borderId="19" xfId="6710" applyNumberFormat="1" applyFont="1" applyFill="1" applyBorder="1"/>
    <xf numFmtId="164" fontId="12" fillId="0" borderId="0" xfId="6710" applyNumberFormat="1" applyFont="1" applyFill="1" applyBorder="1"/>
    <xf numFmtId="0" fontId="13" fillId="0" borderId="12" xfId="6709" applyNumberFormat="1" applyFont="1" applyBorder="1"/>
    <xf numFmtId="0" fontId="13" fillId="0" borderId="54" xfId="6709" applyNumberFormat="1" applyFont="1" applyBorder="1" applyAlignment="1">
      <alignment horizontal="center"/>
    </xf>
    <xf numFmtId="167" fontId="10" fillId="0" borderId="12" xfId="6709" applyNumberFormat="1" applyFont="1" applyBorder="1" applyAlignment="1">
      <alignment horizontal="center"/>
    </xf>
    <xf numFmtId="167" fontId="10" fillId="0" borderId="30" xfId="6709" applyNumberFormat="1" applyFont="1" applyBorder="1" applyAlignment="1">
      <alignment horizontal="center"/>
    </xf>
    <xf numFmtId="167" fontId="10" fillId="0" borderId="19" xfId="6709" applyNumberFormat="1" applyFont="1" applyBorder="1" applyAlignment="1">
      <alignment horizontal="center"/>
    </xf>
    <xf numFmtId="0" fontId="14" fillId="0" borderId="12" xfId="6709" applyNumberFormat="1" applyFont="1" applyFill="1" applyBorder="1" applyAlignment="1" applyProtection="1">
      <alignment horizontal="left" indent="1"/>
    </xf>
    <xf numFmtId="0" fontId="12" fillId="0" borderId="54" xfId="6709" applyNumberFormat="1" applyFont="1" applyBorder="1" applyAlignment="1">
      <alignment horizontal="center"/>
    </xf>
    <xf numFmtId="167" fontId="10" fillId="0" borderId="12" xfId="6709" applyNumberFormat="1" applyFont="1" applyFill="1" applyBorder="1" applyProtection="1"/>
    <xf numFmtId="167" fontId="10" fillId="0" borderId="19" xfId="6709" applyNumberFormat="1" applyFont="1" applyBorder="1"/>
    <xf numFmtId="167" fontId="10" fillId="0" borderId="12" xfId="6709" applyNumberFormat="1" applyFont="1" applyBorder="1"/>
    <xf numFmtId="167" fontId="10" fillId="0" borderId="30" xfId="6709" applyNumberFormat="1" applyFont="1" applyBorder="1"/>
    <xf numFmtId="0" fontId="12" fillId="0" borderId="12" xfId="6709" applyNumberFormat="1" applyFont="1" applyFill="1" applyBorder="1" applyAlignment="1" applyProtection="1">
      <alignment horizontal="left" indent="2"/>
    </xf>
    <xf numFmtId="167" fontId="12" fillId="3" borderId="12" xfId="6709" applyNumberFormat="1" applyFont="1" applyFill="1" applyBorder="1" applyProtection="1">
      <protection locked="0"/>
    </xf>
    <xf numFmtId="167" fontId="12" fillId="3" borderId="30" xfId="6709" applyNumberFormat="1" applyFont="1" applyFill="1" applyBorder="1" applyProtection="1">
      <protection locked="0"/>
    </xf>
    <xf numFmtId="167" fontId="12" fillId="0" borderId="19" xfId="6709" applyNumberFormat="1" applyFont="1" applyBorder="1"/>
    <xf numFmtId="167" fontId="12" fillId="0" borderId="12" xfId="6709" applyNumberFormat="1" applyFont="1" applyBorder="1"/>
    <xf numFmtId="167" fontId="12" fillId="0" borderId="19" xfId="6709" applyNumberFormat="1" applyFont="1" applyFill="1" applyBorder="1"/>
    <xf numFmtId="167" fontId="12" fillId="3" borderId="12" xfId="6711" applyNumberFormat="1" applyFont="1" applyFill="1" applyBorder="1" applyProtection="1">
      <protection locked="0"/>
    </xf>
    <xf numFmtId="167" fontId="12" fillId="3" borderId="30" xfId="6711" applyNumberFormat="1" applyFont="1" applyFill="1" applyBorder="1" applyProtection="1">
      <protection locked="0"/>
    </xf>
    <xf numFmtId="167" fontId="10" fillId="0" borderId="30" xfId="6709" applyNumberFormat="1" applyFont="1" applyFill="1" applyBorder="1"/>
    <xf numFmtId="167" fontId="10" fillId="0" borderId="19" xfId="6709" applyNumberFormat="1" applyFont="1" applyFill="1" applyBorder="1"/>
    <xf numFmtId="0" fontId="10" fillId="0" borderId="12" xfId="6709" applyNumberFormat="1" applyFont="1" applyBorder="1"/>
    <xf numFmtId="0" fontId="10" fillId="0" borderId="54" xfId="6709" applyNumberFormat="1" applyFont="1" applyBorder="1" applyAlignment="1">
      <alignment horizontal="center"/>
    </xf>
    <xf numFmtId="167" fontId="10" fillId="0" borderId="41" xfId="6709" applyNumberFormat="1" applyFont="1" applyFill="1" applyBorder="1"/>
    <xf numFmtId="167" fontId="10" fillId="0" borderId="39" xfId="6709" applyNumberFormat="1" applyFont="1" applyFill="1" applyBorder="1"/>
    <xf numFmtId="167" fontId="10" fillId="0" borderId="40" xfId="6709" applyNumberFormat="1" applyFont="1" applyBorder="1"/>
    <xf numFmtId="167" fontId="10" fillId="0" borderId="41" xfId="6709" applyNumberFormat="1" applyFont="1" applyBorder="1"/>
    <xf numFmtId="167" fontId="10" fillId="0" borderId="39" xfId="6709" applyNumberFormat="1" applyFont="1" applyBorder="1"/>
    <xf numFmtId="0" fontId="12" fillId="0" borderId="12" xfId="6709" applyNumberFormat="1" applyFont="1" applyBorder="1"/>
    <xf numFmtId="167" fontId="12" fillId="0" borderId="30" xfId="6709" applyNumberFormat="1" applyFont="1" applyBorder="1"/>
    <xf numFmtId="0" fontId="10" fillId="0" borderId="41" xfId="6709" applyNumberFormat="1" applyFont="1" applyBorder="1"/>
    <xf numFmtId="0" fontId="10" fillId="0" borderId="79" xfId="6709" applyNumberFormat="1" applyFont="1" applyBorder="1" applyAlignment="1">
      <alignment horizontal="center"/>
    </xf>
    <xf numFmtId="0" fontId="12" fillId="0" borderId="12" xfId="6709" applyNumberFormat="1" applyFont="1" applyBorder="1" applyAlignment="1">
      <alignment horizontal="left" vertical="top" wrapText="1" indent="1"/>
    </xf>
    <xf numFmtId="0" fontId="12" fillId="0" borderId="54" xfId="6709" applyNumberFormat="1" applyFont="1" applyBorder="1" applyAlignment="1">
      <alignment horizontal="center" vertical="top" wrapText="1"/>
    </xf>
    <xf numFmtId="0" fontId="10" fillId="0" borderId="46" xfId="6709" applyNumberFormat="1" applyFont="1" applyBorder="1" applyAlignment="1">
      <alignment vertical="center" wrapText="1"/>
    </xf>
    <xf numFmtId="0" fontId="10" fillId="0" borderId="132" xfId="6709" quotePrefix="1" applyNumberFormat="1" applyFont="1" applyBorder="1" applyAlignment="1">
      <alignment horizontal="center" vertical="center" wrapText="1"/>
    </xf>
    <xf numFmtId="167" fontId="10" fillId="0" borderId="46" xfId="6709" applyNumberFormat="1" applyFont="1" applyFill="1" applyBorder="1"/>
    <xf numFmtId="167" fontId="10" fillId="0" borderId="44" xfId="6709" applyNumberFormat="1" applyFont="1" applyFill="1" applyBorder="1"/>
    <xf numFmtId="167" fontId="10" fillId="0" borderId="45" xfId="6709" applyNumberFormat="1" applyFont="1" applyFill="1" applyBorder="1"/>
    <xf numFmtId="0" fontId="16" fillId="0" borderId="0" xfId="6709" applyNumberFormat="1" applyFont="1" applyBorder="1" applyAlignment="1">
      <alignment vertical="center" wrapText="1"/>
    </xf>
    <xf numFmtId="0" fontId="15" fillId="0" borderId="0" xfId="6709" applyFont="1" applyBorder="1" applyAlignment="1">
      <alignment horizontal="center" vertical="center" wrapText="1"/>
    </xf>
    <xf numFmtId="168" fontId="10" fillId="0" borderId="0" xfId="6709" applyNumberFormat="1" applyFont="1" applyFill="1" applyBorder="1"/>
    <xf numFmtId="0" fontId="11" fillId="0" borderId="0" xfId="6709" applyNumberFormat="1" applyFont="1"/>
    <xf numFmtId="0" fontId="12" fillId="0" borderId="0" xfId="6709" applyFont="1" applyAlignment="1">
      <alignment horizontal="center"/>
    </xf>
    <xf numFmtId="0" fontId="12" fillId="0" borderId="0" xfId="6709" applyFont="1"/>
    <xf numFmtId="0" fontId="11" fillId="0" borderId="0" xfId="6709" applyFont="1" applyAlignment="1">
      <alignment horizontal="right"/>
    </xf>
    <xf numFmtId="0" fontId="11" fillId="0" borderId="0" xfId="6709" applyFont="1" applyAlignment="1">
      <alignment horizontal="center"/>
    </xf>
    <xf numFmtId="164" fontId="11" fillId="0" borderId="0" xfId="6711" applyNumberFormat="1" applyFont="1"/>
    <xf numFmtId="0" fontId="47" fillId="0" borderId="21" xfId="6709" applyNumberFormat="1" applyFont="1" applyBorder="1"/>
    <xf numFmtId="166" fontId="46" fillId="0" borderId="12" xfId="6709" applyNumberFormat="1" applyFont="1" applyBorder="1"/>
    <xf numFmtId="166" fontId="46" fillId="0" borderId="30" xfId="6709" applyNumberFormat="1" applyFont="1" applyBorder="1"/>
    <xf numFmtId="166" fontId="46" fillId="0" borderId="19" xfId="6709" applyNumberFormat="1" applyFont="1" applyBorder="1"/>
    <xf numFmtId="0" fontId="46" fillId="0" borderId="21" xfId="6709" applyNumberFormat="1" applyFont="1" applyBorder="1" applyAlignment="1">
      <alignment horizontal="left" indent="1"/>
    </xf>
    <xf numFmtId="167" fontId="46" fillId="0" borderId="30" xfId="6709" applyNumberFormat="1" applyFont="1" applyFill="1" applyBorder="1"/>
    <xf numFmtId="167" fontId="46" fillId="0" borderId="50" xfId="6709" applyNumberFormat="1" applyFont="1" applyFill="1" applyBorder="1"/>
    <xf numFmtId="167" fontId="46" fillId="0" borderId="33" xfId="6709" applyNumberFormat="1" applyFont="1" applyFill="1" applyBorder="1"/>
    <xf numFmtId="167" fontId="46" fillId="0" borderId="54" xfId="6709" applyNumberFormat="1" applyFont="1" applyFill="1" applyBorder="1"/>
    <xf numFmtId="0" fontId="4" fillId="0" borderId="12" xfId="6709" applyNumberFormat="1" applyFont="1" applyBorder="1" applyAlignment="1">
      <alignment horizontal="left" wrapText="1"/>
    </xf>
    <xf numFmtId="167" fontId="46" fillId="0" borderId="67" xfId="6709" applyNumberFormat="1" applyFont="1" applyFill="1" applyBorder="1" applyAlignment="1">
      <alignment vertical="top"/>
    </xf>
    <xf numFmtId="167" fontId="46" fillId="0" borderId="64" xfId="6709" applyNumberFormat="1" applyFont="1" applyFill="1" applyBorder="1" applyAlignment="1">
      <alignment vertical="top"/>
    </xf>
    <xf numFmtId="167" fontId="46" fillId="0" borderId="77" xfId="6709" applyNumberFormat="1" applyFont="1" applyFill="1" applyBorder="1" applyAlignment="1">
      <alignment vertical="top"/>
    </xf>
    <xf numFmtId="167" fontId="46" fillId="0" borderId="69" xfId="6709" applyNumberFormat="1" applyFont="1" applyFill="1" applyBorder="1" applyAlignment="1">
      <alignment vertical="top"/>
    </xf>
    <xf numFmtId="0" fontId="46" fillId="0" borderId="21" xfId="6709" applyFont="1" applyFill="1" applyBorder="1" applyAlignment="1">
      <alignment horizontal="left" indent="1"/>
    </xf>
    <xf numFmtId="0" fontId="4" fillId="0" borderId="21" xfId="6709" applyNumberFormat="1" applyFont="1" applyBorder="1"/>
    <xf numFmtId="167" fontId="46" fillId="0" borderId="67" xfId="6709" applyNumberFormat="1" applyFont="1" applyFill="1" applyBorder="1"/>
    <xf numFmtId="167" fontId="46" fillId="0" borderId="64" xfId="6709" applyNumberFormat="1" applyFont="1" applyFill="1" applyBorder="1"/>
    <xf numFmtId="167" fontId="46" fillId="0" borderId="77" xfId="6709" applyNumberFormat="1" applyFont="1" applyFill="1" applyBorder="1"/>
    <xf numFmtId="167" fontId="46" fillId="0" borderId="69" xfId="6709" applyNumberFormat="1" applyFont="1" applyFill="1" applyBorder="1"/>
    <xf numFmtId="167" fontId="46" fillId="0" borderId="43" xfId="6709" applyNumberFormat="1" applyFont="1" applyFill="1" applyBorder="1"/>
    <xf numFmtId="167" fontId="46" fillId="0" borderId="39" xfId="6709" applyNumberFormat="1" applyFont="1" applyFill="1" applyBorder="1"/>
    <xf numFmtId="167" fontId="46" fillId="0" borderId="55" xfId="6709" applyNumberFormat="1" applyFont="1" applyFill="1" applyBorder="1"/>
    <xf numFmtId="167" fontId="46" fillId="0" borderId="79" xfId="6709" applyNumberFormat="1" applyFont="1" applyFill="1" applyBorder="1"/>
    <xf numFmtId="167" fontId="46" fillId="0" borderId="38" xfId="6709" applyNumberFormat="1" applyFont="1" applyFill="1" applyBorder="1"/>
    <xf numFmtId="167" fontId="46" fillId="0" borderId="34" xfId="6709" applyNumberFormat="1" applyFont="1" applyFill="1" applyBorder="1"/>
    <xf numFmtId="167" fontId="46" fillId="0" borderId="71" xfId="6709" applyNumberFormat="1" applyFont="1" applyFill="1" applyBorder="1"/>
    <xf numFmtId="167" fontId="46" fillId="0" borderId="74" xfId="6709" applyNumberFormat="1" applyFont="1" applyFill="1" applyBorder="1"/>
    <xf numFmtId="0" fontId="4" fillId="0" borderId="21" xfId="6709" applyNumberFormat="1" applyFont="1" applyBorder="1" applyAlignment="1">
      <alignment wrapText="1"/>
    </xf>
    <xf numFmtId="167" fontId="46" fillId="0" borderId="43" xfId="6709" applyNumberFormat="1" applyFont="1" applyFill="1" applyBorder="1" applyAlignment="1">
      <alignment vertical="top"/>
    </xf>
    <xf numFmtId="167" fontId="46" fillId="0" borderId="39" xfId="6709" applyNumberFormat="1" applyFont="1" applyFill="1" applyBorder="1" applyAlignment="1">
      <alignment vertical="top"/>
    </xf>
    <xf numFmtId="167" fontId="46" fillId="0" borderId="55" xfId="6709" applyNumberFormat="1" applyFont="1" applyFill="1" applyBorder="1" applyAlignment="1">
      <alignment vertical="top"/>
    </xf>
    <xf numFmtId="167" fontId="46" fillId="0" borderId="79" xfId="6709" applyNumberFormat="1" applyFont="1" applyFill="1" applyBorder="1" applyAlignment="1">
      <alignment vertical="top"/>
    </xf>
    <xf numFmtId="0" fontId="46" fillId="0" borderId="21" xfId="6709" applyNumberFormat="1" applyFont="1" applyBorder="1" applyAlignment="1">
      <alignment horizontal="left" wrapText="1" indent="1"/>
    </xf>
    <xf numFmtId="0" fontId="46" fillId="0" borderId="21" xfId="6709" applyNumberFormat="1" applyFont="1" applyBorder="1"/>
    <xf numFmtId="0" fontId="47" fillId="0" borderId="90" xfId="6709" applyNumberFormat="1" applyFont="1" applyBorder="1"/>
    <xf numFmtId="166" fontId="46" fillId="0" borderId="92" xfId="6709" applyNumberFormat="1" applyFont="1" applyBorder="1"/>
    <xf numFmtId="166" fontId="46" fillId="0" borderId="93" xfId="6709" applyNumberFormat="1" applyFont="1" applyBorder="1"/>
    <xf numFmtId="166" fontId="46" fillId="0" borderId="94" xfId="6709" applyNumberFormat="1" applyFont="1" applyBorder="1"/>
    <xf numFmtId="0" fontId="46" fillId="0" borderId="21" xfId="6709" applyNumberFormat="1" applyFont="1" applyBorder="1" applyAlignment="1">
      <alignment horizontal="left" vertical="top" indent="1"/>
    </xf>
    <xf numFmtId="0" fontId="46" fillId="0" borderId="10" xfId="6709" applyFont="1" applyBorder="1"/>
    <xf numFmtId="166" fontId="46" fillId="0" borderId="13" xfId="6709" applyNumberFormat="1" applyFont="1" applyBorder="1"/>
    <xf numFmtId="166" fontId="46" fillId="0" borderId="31" xfId="6709" applyNumberFormat="1" applyFont="1" applyBorder="1"/>
    <xf numFmtId="166" fontId="46" fillId="0" borderId="20" xfId="6709" applyNumberFormat="1" applyFont="1" applyBorder="1"/>
    <xf numFmtId="0" fontId="47" fillId="0" borderId="90" xfId="6709" applyFont="1" applyBorder="1"/>
    <xf numFmtId="0" fontId="46" fillId="0" borderId="21" xfId="6709" applyFont="1" applyBorder="1" applyAlignment="1">
      <alignment horizontal="left" indent="1"/>
    </xf>
    <xf numFmtId="0" fontId="46" fillId="0" borderId="10" xfId="6709" applyFont="1" applyFill="1" applyBorder="1"/>
    <xf numFmtId="166" fontId="46" fillId="0" borderId="13" xfId="6709" applyNumberFormat="1" applyFont="1" applyFill="1" applyBorder="1"/>
    <xf numFmtId="166" fontId="46" fillId="0" borderId="31" xfId="6709" applyNumberFormat="1" applyFont="1" applyFill="1" applyBorder="1"/>
    <xf numFmtId="166" fontId="46" fillId="0" borderId="20" xfId="6709" applyNumberFormat="1" applyFont="1" applyFill="1" applyBorder="1"/>
    <xf numFmtId="166" fontId="46" fillId="0" borderId="12" xfId="6709" applyNumberFormat="1" applyFont="1" applyFill="1" applyBorder="1"/>
    <xf numFmtId="166" fontId="46" fillId="0" borderId="30" xfId="6709" applyNumberFormat="1" applyFont="1" applyFill="1" applyBorder="1"/>
    <xf numFmtId="166" fontId="46" fillId="0" borderId="19" xfId="6709" applyNumberFormat="1" applyFont="1" applyFill="1" applyBorder="1"/>
    <xf numFmtId="0" fontId="47" fillId="0" borderId="21" xfId="6709" applyFont="1" applyFill="1" applyBorder="1" applyAlignment="1">
      <alignment horizontal="left" indent="1"/>
    </xf>
    <xf numFmtId="0" fontId="46" fillId="0" borderId="21" xfId="6709" applyFont="1" applyFill="1" applyBorder="1" applyAlignment="1">
      <alignment horizontal="left" indent="2"/>
    </xf>
    <xf numFmtId="164" fontId="46" fillId="0" borderId="12" xfId="6710" applyNumberFormat="1" applyFont="1" applyFill="1" applyBorder="1"/>
    <xf numFmtId="164" fontId="46" fillId="0" borderId="30" xfId="6710" applyNumberFormat="1" applyFont="1" applyFill="1" applyBorder="1"/>
    <xf numFmtId="164" fontId="46" fillId="0" borderId="19" xfId="6710" applyNumberFormat="1" applyFont="1" applyFill="1" applyBorder="1"/>
    <xf numFmtId="0" fontId="10" fillId="5" borderId="101" xfId="6709" applyFont="1" applyFill="1" applyBorder="1" applyAlignment="1">
      <alignment vertical="center"/>
    </xf>
    <xf numFmtId="0" fontId="10" fillId="5" borderId="70" xfId="6709" applyFont="1" applyFill="1" applyBorder="1" applyAlignment="1">
      <alignment vertical="center"/>
    </xf>
    <xf numFmtId="0" fontId="10" fillId="5" borderId="13" xfId="6709" applyFont="1" applyFill="1" applyBorder="1" applyAlignment="1">
      <alignment horizontal="center" vertical="center" wrapText="1"/>
    </xf>
    <xf numFmtId="0" fontId="10" fillId="5" borderId="44" xfId="6709" applyFont="1" applyFill="1" applyBorder="1" applyAlignment="1">
      <alignment horizontal="center" vertical="center" wrapText="1"/>
    </xf>
    <xf numFmtId="0" fontId="10" fillId="5" borderId="20" xfId="6709" applyFont="1" applyFill="1" applyBorder="1" applyAlignment="1">
      <alignment horizontal="center" vertical="center" wrapText="1"/>
    </xf>
    <xf numFmtId="0" fontId="10" fillId="5" borderId="31" xfId="6709" applyFont="1" applyFill="1" applyBorder="1" applyAlignment="1">
      <alignment horizontal="center" vertical="center" wrapText="1"/>
    </xf>
    <xf numFmtId="0" fontId="4" fillId="5" borderId="20" xfId="6709" applyFont="1" applyFill="1" applyBorder="1" applyAlignment="1">
      <alignment horizontal="center" vertical="top" wrapText="1"/>
    </xf>
    <xf numFmtId="0" fontId="4" fillId="5" borderId="13" xfId="6709" applyFont="1" applyFill="1" applyBorder="1" applyAlignment="1">
      <alignment horizontal="center" vertical="top" wrapText="1"/>
    </xf>
    <xf numFmtId="0" fontId="4" fillId="5" borderId="31" xfId="6709" applyFont="1" applyFill="1" applyBorder="1" applyAlignment="1">
      <alignment horizontal="center" vertical="top" wrapText="1"/>
    </xf>
    <xf numFmtId="0" fontId="11" fillId="0" borderId="0" xfId="0" quotePrefix="1" applyNumberFormat="1" applyFont="1" applyBorder="1" applyProtection="1"/>
    <xf numFmtId="0" fontId="11" fillId="0" borderId="0" xfId="0" applyNumberFormat="1" applyFont="1" applyBorder="1" applyAlignment="1" applyProtection="1">
      <alignment horizontal="left"/>
    </xf>
    <xf numFmtId="0" fontId="11" fillId="0" borderId="0" xfId="0" applyNumberFormat="1" applyFont="1" applyBorder="1" applyProtection="1"/>
    <xf numFmtId="0" fontId="12" fillId="0" borderId="0" xfId="0" applyNumberFormat="1" applyFont="1" applyProtection="1"/>
    <xf numFmtId="0" fontId="4" fillId="5" borderId="10" xfId="6709" applyFont="1" applyFill="1" applyBorder="1" applyAlignment="1">
      <alignment horizontal="center" vertical="top" wrapText="1"/>
    </xf>
    <xf numFmtId="166" fontId="46" fillId="0" borderId="54" xfId="6709" applyNumberFormat="1" applyFont="1" applyBorder="1"/>
    <xf numFmtId="167" fontId="46" fillId="0" borderId="21" xfId="6709" applyNumberFormat="1" applyFont="1" applyFill="1" applyBorder="1" applyAlignment="1">
      <alignment horizontal="right"/>
    </xf>
    <xf numFmtId="166" fontId="46" fillId="0" borderId="101" xfId="6709" applyNumberFormat="1" applyFont="1" applyBorder="1"/>
    <xf numFmtId="166" fontId="46" fillId="0" borderId="70" xfId="6709" applyNumberFormat="1" applyFont="1" applyBorder="1"/>
    <xf numFmtId="166" fontId="46" fillId="0" borderId="70" xfId="6709" applyNumberFormat="1" applyFont="1" applyFill="1" applyBorder="1"/>
    <xf numFmtId="166" fontId="46" fillId="0" borderId="54" xfId="6709" applyNumberFormat="1" applyFont="1" applyFill="1" applyBorder="1"/>
    <xf numFmtId="167" fontId="46" fillId="0" borderId="19" xfId="6709" applyNumberFormat="1" applyFont="1" applyFill="1" applyBorder="1" applyAlignment="1">
      <alignment horizontal="right"/>
    </xf>
    <xf numFmtId="166" fontId="46" fillId="0" borderId="90" xfId="6709" applyNumberFormat="1" applyFont="1" applyBorder="1"/>
    <xf numFmtId="166" fontId="46" fillId="0" borderId="10" xfId="6709" applyNumberFormat="1" applyFont="1" applyBorder="1"/>
    <xf numFmtId="0" fontId="46" fillId="0" borderId="21" xfId="0" applyNumberFormat="1" applyFont="1" applyBorder="1" applyAlignment="1" applyProtection="1">
      <alignment horizontal="left" indent="1"/>
    </xf>
    <xf numFmtId="0" fontId="4" fillId="0" borderId="1" xfId="0" applyNumberFormat="1" applyFont="1" applyBorder="1" applyAlignment="1" applyProtection="1">
      <alignment horizontal="left"/>
    </xf>
    <xf numFmtId="167" fontId="4" fillId="0" borderId="1" xfId="0" applyNumberFormat="1" applyFont="1" applyBorder="1" applyAlignment="1" applyProtection="1">
      <alignment horizontal="right"/>
    </xf>
    <xf numFmtId="167" fontId="4" fillId="0" borderId="97" xfId="0" applyNumberFormat="1" applyFont="1" applyBorder="1" applyAlignment="1" applyProtection="1">
      <alignment horizontal="right"/>
    </xf>
    <xf numFmtId="0" fontId="4" fillId="5" borderId="1" xfId="0" applyNumberFormat="1" applyFont="1" applyFill="1" applyBorder="1" applyAlignment="1" applyProtection="1">
      <alignment horizontal="center" vertical="top" wrapText="1"/>
    </xf>
    <xf numFmtId="0" fontId="4" fillId="5" borderId="96" xfId="0" applyNumberFormat="1" applyFont="1" applyFill="1" applyBorder="1" applyAlignment="1" applyProtection="1">
      <alignment horizontal="center" vertical="top" wrapText="1"/>
    </xf>
    <xf numFmtId="0" fontId="4" fillId="5" borderId="98" xfId="0" applyNumberFormat="1" applyFont="1" applyFill="1" applyBorder="1" applyAlignment="1" applyProtection="1">
      <alignment horizontal="center" vertical="top" wrapText="1"/>
    </xf>
    <xf numFmtId="172" fontId="6" fillId="0" borderId="0" xfId="0" applyFont="1" applyAlignment="1">
      <alignment horizontal="center" vertical="center"/>
    </xf>
    <xf numFmtId="9" fontId="38" fillId="0" borderId="0" xfId="0" applyNumberFormat="1" applyFont="1" applyFill="1" applyBorder="1" applyProtection="1">
      <protection locked="0"/>
    </xf>
    <xf numFmtId="172" fontId="40" fillId="0" borderId="0" xfId="3761" applyFont="1"/>
    <xf numFmtId="172" fontId="39" fillId="0" borderId="0" xfId="3761" applyFont="1" applyFill="1" applyBorder="1" applyAlignment="1">
      <alignment horizontal="center" vertical="top" wrapText="1"/>
    </xf>
    <xf numFmtId="172" fontId="39" fillId="0" borderId="0" xfId="3761" applyFont="1" applyFill="1" applyBorder="1" applyAlignment="1">
      <alignment horizontal="center" vertical="center" wrapText="1"/>
    </xf>
    <xf numFmtId="172" fontId="38" fillId="0" borderId="0" xfId="3761" applyFont="1" applyFill="1" applyBorder="1"/>
    <xf numFmtId="0" fontId="39" fillId="0" borderId="0" xfId="3761" applyNumberFormat="1" applyFont="1" applyFill="1" applyBorder="1" applyAlignment="1">
      <alignment horizontal="center" vertical="center" wrapText="1"/>
    </xf>
    <xf numFmtId="0" fontId="39" fillId="0" borderId="0" xfId="3761" applyNumberFormat="1" applyFont="1" applyFill="1" applyBorder="1" applyAlignment="1">
      <alignment vertical="center" wrapText="1"/>
    </xf>
    <xf numFmtId="0" fontId="38" fillId="0" borderId="0" xfId="3761" applyNumberFormat="1" applyFont="1" applyFill="1" applyBorder="1" applyProtection="1">
      <protection locked="0"/>
    </xf>
    <xf numFmtId="0" fontId="38" fillId="0" borderId="0" xfId="3761" applyNumberFormat="1" applyFont="1" applyFill="1" applyBorder="1"/>
    <xf numFmtId="172" fontId="38" fillId="0" borderId="0" xfId="3761" applyFont="1" applyFill="1" applyBorder="1" applyAlignment="1">
      <alignment wrapText="1"/>
    </xf>
    <xf numFmtId="172" fontId="40" fillId="0" borderId="0" xfId="3761" applyFont="1" applyFill="1" applyBorder="1" applyAlignment="1">
      <alignment horizontal="right"/>
    </xf>
    <xf numFmtId="172" fontId="40" fillId="0" borderId="0" xfId="3761" applyFont="1" applyFill="1" applyBorder="1"/>
    <xf numFmtId="0" fontId="4" fillId="5" borderId="35" xfId="6709" applyFont="1" applyFill="1" applyBorder="1" applyAlignment="1">
      <alignment horizontal="center" vertical="center" wrapText="1"/>
    </xf>
    <xf numFmtId="172" fontId="50" fillId="0" borderId="96" xfId="0" applyNumberFormat="1" applyFont="1" applyBorder="1" applyAlignment="1" applyProtection="1">
      <alignment horizontal="left"/>
    </xf>
    <xf numFmtId="0" fontId="46" fillId="0" borderId="97" xfId="0" applyNumberFormat="1" applyFont="1" applyFill="1" applyBorder="1" applyAlignment="1" applyProtection="1">
      <alignment horizontal="center"/>
    </xf>
    <xf numFmtId="167" fontId="4" fillId="0" borderId="97" xfId="0" applyNumberFormat="1" applyFont="1" applyFill="1" applyBorder="1" applyProtection="1"/>
    <xf numFmtId="0" fontId="51" fillId="0" borderId="0" xfId="6673" applyFont="1"/>
    <xf numFmtId="10" fontId="51" fillId="0" borderId="0" xfId="6673" applyNumberFormat="1" applyFont="1"/>
    <xf numFmtId="172" fontId="53" fillId="0" borderId="0" xfId="0" applyFont="1"/>
    <xf numFmtId="172" fontId="33" fillId="0" borderId="0" xfId="0" applyFont="1"/>
    <xf numFmtId="49" fontId="4" fillId="5" borderId="1" xfId="6673" applyNumberFormat="1" applyFont="1" applyFill="1" applyBorder="1" applyAlignment="1">
      <alignment horizontal="center" vertical="center" wrapText="1"/>
    </xf>
    <xf numFmtId="0" fontId="4" fillId="5" borderId="15" xfId="6673" applyFont="1" applyFill="1" applyBorder="1" applyAlignment="1">
      <alignment horizontal="center" vertical="center" wrapText="1"/>
    </xf>
    <xf numFmtId="0" fontId="4" fillId="5" borderId="10" xfId="6673" applyFont="1" applyFill="1" applyBorder="1" applyAlignment="1">
      <alignment horizontal="center" vertical="center"/>
    </xf>
    <xf numFmtId="0" fontId="4" fillId="5" borderId="13" xfId="6673" applyFont="1" applyFill="1" applyBorder="1" applyAlignment="1">
      <alignment horizontal="center" vertical="center" wrapText="1"/>
    </xf>
    <xf numFmtId="0" fontId="4" fillId="5" borderId="10" xfId="6673" applyFont="1" applyFill="1" applyBorder="1" applyAlignment="1">
      <alignment horizontal="center" vertical="center" wrapText="1"/>
    </xf>
    <xf numFmtId="172" fontId="54" fillId="5" borderId="13" xfId="0" applyFont="1" applyFill="1" applyBorder="1" applyAlignment="1">
      <alignment horizontal="center"/>
    </xf>
    <xf numFmtId="172" fontId="54" fillId="5" borderId="24" xfId="0" applyFont="1" applyFill="1" applyBorder="1" applyAlignment="1">
      <alignment horizontal="center"/>
    </xf>
    <xf numFmtId="172" fontId="54" fillId="5" borderId="24" xfId="0" applyFont="1" applyFill="1" applyBorder="1" applyAlignment="1"/>
    <xf numFmtId="172" fontId="54" fillId="5" borderId="20" xfId="0" applyFont="1" applyFill="1" applyBorder="1" applyAlignment="1"/>
    <xf numFmtId="172" fontId="54" fillId="5" borderId="1" xfId="0" applyFont="1" applyFill="1" applyBorder="1" applyAlignment="1">
      <alignment horizontal="center"/>
    </xf>
    <xf numFmtId="172" fontId="55" fillId="0" borderId="1" xfId="0" applyFont="1" applyBorder="1" applyAlignment="1">
      <alignment horizontal="left" vertical="center"/>
    </xf>
    <xf numFmtId="1" fontId="55" fillId="0" borderId="1" xfId="0" applyNumberFormat="1" applyFont="1" applyBorder="1"/>
    <xf numFmtId="172" fontId="55" fillId="0" borderId="0" xfId="0" applyFont="1"/>
    <xf numFmtId="172" fontId="54" fillId="5" borderId="1" xfId="0" applyFont="1" applyFill="1" applyBorder="1" applyAlignment="1">
      <alignment horizontal="center" vertical="top"/>
    </xf>
    <xf numFmtId="49" fontId="54" fillId="5" borderId="1" xfId="0" applyNumberFormat="1" applyFont="1" applyFill="1" applyBorder="1" applyAlignment="1">
      <alignment horizontal="center" vertical="top" wrapText="1"/>
    </xf>
    <xf numFmtId="172" fontId="55" fillId="0" borderId="1" xfId="0" applyFont="1" applyFill="1" applyBorder="1"/>
    <xf numFmtId="9" fontId="55" fillId="0" borderId="1" xfId="31" applyFont="1" applyFill="1" applyBorder="1"/>
    <xf numFmtId="9" fontId="55" fillId="0" borderId="1" xfId="0" applyNumberFormat="1" applyFont="1" applyFill="1" applyBorder="1"/>
    <xf numFmtId="172" fontId="55" fillId="0" borderId="96" xfId="0" applyFont="1" applyBorder="1"/>
    <xf numFmtId="172" fontId="55" fillId="0" borderId="97" xfId="0" applyFont="1" applyBorder="1"/>
    <xf numFmtId="0" fontId="33" fillId="0" borderId="0" xfId="6703" applyFont="1"/>
    <xf numFmtId="0" fontId="54" fillId="5" borderId="89" xfId="6703" applyFont="1" applyFill="1" applyBorder="1"/>
    <xf numFmtId="0" fontId="55" fillId="6" borderId="89" xfId="6703" applyFont="1" applyFill="1" applyBorder="1"/>
    <xf numFmtId="0" fontId="55" fillId="0" borderId="89" xfId="6703" applyFont="1" applyBorder="1"/>
    <xf numFmtId="0" fontId="55" fillId="0" borderId="89" xfId="6703" applyFont="1" applyBorder="1" applyAlignment="1">
      <alignment horizontal="right"/>
    </xf>
    <xf numFmtId="0" fontId="55" fillId="0" borderId="96" xfId="6703" applyFont="1" applyBorder="1"/>
    <xf numFmtId="0" fontId="33" fillId="0" borderId="0" xfId="6673" applyFont="1"/>
    <xf numFmtId="0" fontId="54" fillId="31" borderId="89" xfId="6673" applyFont="1" applyFill="1" applyBorder="1" applyAlignment="1">
      <alignment horizontal="center" vertical="top" wrapText="1"/>
    </xf>
    <xf numFmtId="0" fontId="55" fillId="0" borderId="89" xfId="6673" applyFont="1" applyBorder="1" applyAlignment="1">
      <alignment horizontal="justify" vertical="top" wrapText="1"/>
    </xf>
    <xf numFmtId="0" fontId="55" fillId="0" borderId="96" xfId="6673" applyFont="1" applyBorder="1" applyAlignment="1">
      <alignment horizontal="justify" vertical="top" wrapText="1"/>
    </xf>
    <xf numFmtId="0" fontId="56" fillId="0" borderId="98" xfId="6673" applyFont="1" applyBorder="1" applyAlignment="1">
      <alignment horizontal="right" vertical="top" wrapText="1"/>
    </xf>
    <xf numFmtId="0" fontId="55" fillId="0" borderId="1" xfId="6673" applyFont="1" applyBorder="1"/>
    <xf numFmtId="16" fontId="55" fillId="0" borderId="1" xfId="6673" applyNumberFormat="1" applyFont="1" applyBorder="1"/>
    <xf numFmtId="9" fontId="55" fillId="0" borderId="1" xfId="6673" applyNumberFormat="1" applyFont="1" applyBorder="1"/>
    <xf numFmtId="0" fontId="54" fillId="5" borderId="10" xfId="6673" applyFont="1" applyFill="1" applyBorder="1" applyAlignment="1">
      <alignment horizontal="center"/>
    </xf>
    <xf numFmtId="0" fontId="54" fillId="5" borderId="10" xfId="6673" applyFont="1" applyFill="1" applyBorder="1" applyAlignment="1">
      <alignment horizontal="center" wrapText="1"/>
    </xf>
    <xf numFmtId="0" fontId="55" fillId="0" borderId="1" xfId="6673" applyFont="1" applyBorder="1" applyAlignment="1">
      <alignment horizontal="left" indent="1"/>
    </xf>
    <xf numFmtId="0" fontId="56" fillId="0" borderId="96" xfId="6673" applyFont="1" applyBorder="1" applyAlignment="1">
      <alignment horizontal="left" vertical="top"/>
    </xf>
    <xf numFmtId="0" fontId="55" fillId="0" borderId="97" xfId="6673" applyFont="1" applyBorder="1"/>
    <xf numFmtId="0" fontId="56" fillId="0" borderId="98" xfId="6673" applyFont="1" applyBorder="1" applyAlignment="1">
      <alignment horizontal="right"/>
    </xf>
    <xf numFmtId="0" fontId="54" fillId="5" borderId="89" xfId="6673" applyFont="1" applyFill="1" applyBorder="1" applyAlignment="1">
      <alignment horizontal="center"/>
    </xf>
    <xf numFmtId="0" fontId="55" fillId="0" borderId="89" xfId="6673" applyFont="1" applyBorder="1"/>
    <xf numFmtId="0" fontId="33" fillId="0" borderId="96" xfId="6673" applyFont="1" applyBorder="1"/>
    <xf numFmtId="0" fontId="54" fillId="5" borderId="13" xfId="6673" applyFont="1" applyFill="1" applyBorder="1" applyAlignment="1">
      <alignment horizontal="center"/>
    </xf>
    <xf numFmtId="0" fontId="54" fillId="5" borderId="24" xfId="6673" applyFont="1" applyFill="1" applyBorder="1" applyAlignment="1">
      <alignment horizontal="center"/>
    </xf>
    <xf numFmtId="0" fontId="54" fillId="5" borderId="20" xfId="6673" applyFont="1" applyFill="1" applyBorder="1" applyAlignment="1">
      <alignment horizontal="right"/>
    </xf>
    <xf numFmtId="0" fontId="55" fillId="0" borderId="96" xfId="6673" applyFont="1" applyBorder="1"/>
    <xf numFmtId="0" fontId="56" fillId="0" borderId="98" xfId="6673" applyFont="1" applyBorder="1" applyAlignment="1">
      <alignment horizontal="right"/>
    </xf>
    <xf numFmtId="172" fontId="59" fillId="0" borderId="0" xfId="0" applyFont="1"/>
    <xf numFmtId="172" fontId="54" fillId="5" borderId="1" xfId="0" applyFont="1" applyFill="1" applyBorder="1" applyAlignment="1">
      <alignment horizontal="center" vertical="center" wrapText="1"/>
    </xf>
    <xf numFmtId="172" fontId="55" fillId="0" borderId="1" xfId="0" applyFont="1" applyBorder="1" applyAlignment="1">
      <alignment vertical="top" wrapText="1"/>
    </xf>
    <xf numFmtId="172" fontId="55" fillId="0" borderId="1" xfId="0" applyFont="1" applyBorder="1"/>
    <xf numFmtId="172" fontId="59" fillId="0" borderId="0" xfId="0" applyFont="1" applyAlignment="1">
      <alignment vertical="top" wrapText="1"/>
    </xf>
    <xf numFmtId="172" fontId="52" fillId="5" borderId="89" xfId="0" applyFont="1" applyFill="1" applyBorder="1" applyAlignment="1">
      <alignment horizontal="center" vertical="center" wrapText="1"/>
    </xf>
    <xf numFmtId="172" fontId="55" fillId="0" borderId="89" xfId="0" applyFont="1" applyBorder="1" applyAlignment="1">
      <alignment vertical="top" wrapText="1"/>
    </xf>
    <xf numFmtId="172" fontId="56" fillId="0" borderId="96" xfId="0" applyFont="1" applyFill="1" applyBorder="1" applyAlignment="1">
      <alignment vertical="top" wrapText="1"/>
    </xf>
    <xf numFmtId="172" fontId="56" fillId="0" borderId="98" xfId="0" applyFont="1" applyBorder="1" applyAlignment="1">
      <alignment horizontal="right"/>
    </xf>
    <xf numFmtId="172" fontId="54" fillId="5" borderId="1" xfId="0" applyFont="1" applyFill="1" applyBorder="1" applyAlignment="1">
      <alignment horizontal="center" vertical="top" wrapText="1"/>
    </xf>
    <xf numFmtId="172" fontId="56" fillId="0" borderId="98" xfId="0" applyFont="1" applyBorder="1" applyAlignment="1">
      <alignment horizontal="right" wrapText="1"/>
    </xf>
    <xf numFmtId="172" fontId="54" fillId="5" borderId="1" xfId="0" applyFont="1" applyFill="1" applyBorder="1" applyAlignment="1">
      <alignment vertical="center" wrapText="1"/>
    </xf>
    <xf numFmtId="172" fontId="55" fillId="0" borderId="1" xfId="0" applyFont="1" applyBorder="1" applyAlignment="1">
      <alignment horizontal="left" wrapText="1"/>
    </xf>
    <xf numFmtId="172" fontId="55" fillId="0" borderId="89" xfId="0" applyFont="1" applyBorder="1"/>
    <xf numFmtId="172" fontId="55" fillId="0" borderId="1" xfId="0" applyFont="1" applyBorder="1" applyAlignment="1">
      <alignment horizontal="center"/>
    </xf>
    <xf numFmtId="0" fontId="54" fillId="5" borderId="89" xfId="6673" applyFont="1" applyFill="1" applyBorder="1" applyAlignment="1">
      <alignment horizontal="center" vertical="top" wrapText="1"/>
    </xf>
    <xf numFmtId="0" fontId="54" fillId="0" borderId="89" xfId="6673" applyFont="1" applyBorder="1" applyAlignment="1"/>
    <xf numFmtId="0" fontId="55" fillId="0" borderId="89" xfId="6673" applyFont="1" applyBorder="1" applyAlignment="1"/>
    <xf numFmtId="0" fontId="55" fillId="0" borderId="89" xfId="6673" applyFont="1" applyBorder="1" applyAlignment="1">
      <alignment wrapText="1"/>
    </xf>
    <xf numFmtId="0" fontId="55" fillId="0" borderId="90" xfId="6673" applyFont="1" applyBorder="1" applyAlignment="1"/>
    <xf numFmtId="0" fontId="55" fillId="0" borderId="90" xfId="6673" applyFont="1" applyBorder="1"/>
    <xf numFmtId="0" fontId="54" fillId="0" borderId="1" xfId="6673" applyFont="1" applyBorder="1" applyAlignment="1"/>
    <xf numFmtId="0" fontId="56" fillId="0" borderId="98" xfId="6673" applyFont="1" applyFill="1" applyBorder="1" applyAlignment="1">
      <alignment horizontal="right" wrapText="1"/>
    </xf>
    <xf numFmtId="9" fontId="55" fillId="0" borderId="89" xfId="6673" applyNumberFormat="1" applyFont="1" applyBorder="1"/>
    <xf numFmtId="0" fontId="55" fillId="0" borderId="89" xfId="0" applyNumberFormat="1" applyFont="1" applyBorder="1" applyAlignment="1">
      <alignment vertical="top" wrapText="1"/>
    </xf>
    <xf numFmtId="0" fontId="33" fillId="0" borderId="1" xfId="0" applyNumberFormat="1" applyFont="1" applyBorder="1" applyAlignment="1">
      <alignment wrapText="1"/>
    </xf>
    <xf numFmtId="172" fontId="55" fillId="0" borderId="1" xfId="0" applyFont="1" applyBorder="1" applyAlignment="1">
      <alignment wrapText="1"/>
    </xf>
    <xf numFmtId="0" fontId="55" fillId="0" borderId="1" xfId="0" applyNumberFormat="1" applyFont="1" applyBorder="1"/>
    <xf numFmtId="172" fontId="54" fillId="5" borderId="92" xfId="0" applyFont="1" applyFill="1" applyBorder="1" applyAlignment="1">
      <alignment horizontal="center" vertical="top" wrapText="1"/>
    </xf>
    <xf numFmtId="172" fontId="54" fillId="5" borderId="90" xfId="0" applyFont="1" applyFill="1" applyBorder="1" applyAlignment="1">
      <alignment horizontal="center" vertical="top"/>
    </xf>
    <xf numFmtId="172" fontId="54" fillId="5" borderId="95" xfId="0" applyFont="1" applyFill="1" applyBorder="1" applyAlignment="1">
      <alignment horizontal="center" vertical="top" wrapText="1"/>
    </xf>
    <xf numFmtId="172" fontId="54" fillId="5" borderId="90" xfId="0" applyFont="1" applyFill="1" applyBorder="1" applyAlignment="1">
      <alignment horizontal="center" vertical="top" wrapText="1"/>
    </xf>
    <xf numFmtId="172" fontId="54" fillId="5" borderId="94" xfId="0" applyFont="1" applyFill="1" applyBorder="1" applyAlignment="1">
      <alignment horizontal="center" wrapText="1"/>
    </xf>
    <xf numFmtId="172" fontId="55" fillId="0" borderId="98" xfId="0" applyFont="1" applyBorder="1" applyAlignment="1">
      <alignment horizontal="right"/>
    </xf>
    <xf numFmtId="172" fontId="54" fillId="5" borderId="96" xfId="0" applyFont="1" applyFill="1" applyBorder="1" applyAlignment="1">
      <alignment horizontal="center" vertical="top" wrapText="1"/>
    </xf>
    <xf numFmtId="172" fontId="54" fillId="5" borderId="89" xfId="0" applyFont="1" applyFill="1" applyBorder="1" applyAlignment="1">
      <alignment horizontal="center" vertical="top"/>
    </xf>
    <xf numFmtId="172" fontId="54" fillId="0" borderId="92" xfId="0" applyFont="1" applyFill="1" applyBorder="1" applyAlignment="1">
      <alignment horizontal="left" vertical="top" wrapText="1"/>
    </xf>
    <xf numFmtId="172" fontId="55" fillId="0" borderId="89" xfId="0" applyFont="1" applyFill="1" applyBorder="1"/>
    <xf numFmtId="172" fontId="54" fillId="0" borderId="1" xfId="0" applyFont="1" applyFill="1" applyBorder="1"/>
    <xf numFmtId="172" fontId="54" fillId="0" borderId="1" xfId="0" applyFont="1" applyBorder="1"/>
    <xf numFmtId="172" fontId="54" fillId="0" borderId="89" xfId="0" applyFont="1" applyBorder="1"/>
    <xf numFmtId="0" fontId="55" fillId="0" borderId="90" xfId="0" applyNumberFormat="1" applyFont="1" applyFill="1" applyBorder="1" applyAlignment="1">
      <alignment horizontal="center" vertical="top"/>
    </xf>
    <xf numFmtId="0" fontId="55" fillId="0" borderId="90" xfId="0" applyNumberFormat="1" applyFont="1" applyFill="1" applyBorder="1" applyAlignment="1">
      <alignment horizontal="center" vertical="top" wrapText="1"/>
    </xf>
    <xf numFmtId="0" fontId="55" fillId="0" borderId="1" xfId="0" applyNumberFormat="1" applyFont="1" applyFill="1" applyBorder="1"/>
    <xf numFmtId="0" fontId="55" fillId="0" borderId="89" xfId="0" applyNumberFormat="1" applyFont="1" applyFill="1" applyBorder="1"/>
    <xf numFmtId="0" fontId="55" fillId="0" borderId="89" xfId="0" applyNumberFormat="1" applyFont="1" applyBorder="1"/>
    <xf numFmtId="172" fontId="54" fillId="5" borderId="92" xfId="0" applyFont="1" applyFill="1" applyBorder="1" applyAlignment="1">
      <alignment horizontal="left" vertical="top" wrapText="1"/>
    </xf>
    <xf numFmtId="172" fontId="54" fillId="5" borderId="10" xfId="0" applyFont="1" applyFill="1" applyBorder="1" applyAlignment="1">
      <alignment horizontal="left" vertical="top" wrapText="1"/>
    </xf>
    <xf numFmtId="172" fontId="54" fillId="5" borderId="10" xfId="0" applyFont="1" applyFill="1" applyBorder="1" applyAlignment="1">
      <alignment horizontal="center" vertical="top" wrapText="1"/>
    </xf>
    <xf numFmtId="1" fontId="55" fillId="0" borderId="89" xfId="0" applyNumberFormat="1" applyFont="1" applyBorder="1"/>
    <xf numFmtId="9" fontId="55" fillId="0" borderId="89" xfId="0" applyNumberFormat="1" applyFont="1" applyBorder="1"/>
    <xf numFmtId="172" fontId="4" fillId="5" borderId="10" xfId="0" applyFont="1" applyFill="1" applyBorder="1" applyAlignment="1">
      <alignment horizontal="center" vertical="center" wrapText="1"/>
    </xf>
    <xf numFmtId="172" fontId="4" fillId="5" borderId="89" xfId="0" applyFont="1" applyFill="1" applyBorder="1" applyAlignment="1">
      <alignment horizontal="center" vertical="center" wrapText="1"/>
    </xf>
    <xf numFmtId="172" fontId="47" fillId="0" borderId="90" xfId="0" applyNumberFormat="1" applyFont="1" applyBorder="1"/>
    <xf numFmtId="167" fontId="4" fillId="0" borderId="90" xfId="0" applyNumberFormat="1" applyFont="1" applyBorder="1" applyAlignment="1">
      <alignment horizontal="center"/>
    </xf>
    <xf numFmtId="172" fontId="47" fillId="0" borderId="21" xfId="0" applyNumberFormat="1" applyFont="1" applyFill="1" applyBorder="1"/>
    <xf numFmtId="167" fontId="4" fillId="0" borderId="1" xfId="0" applyNumberFormat="1" applyFont="1" applyFill="1" applyBorder="1"/>
    <xf numFmtId="172" fontId="4" fillId="0" borderId="21" xfId="0" applyNumberFormat="1" applyFont="1" applyFill="1" applyBorder="1" applyAlignment="1">
      <alignment horizontal="left" indent="1"/>
    </xf>
    <xf numFmtId="167" fontId="46" fillId="0" borderId="110" xfId="0" applyNumberFormat="1" applyFont="1" applyFill="1" applyBorder="1" applyProtection="1"/>
    <xf numFmtId="172" fontId="50" fillId="0" borderId="21" xfId="0" applyNumberFormat="1" applyFont="1" applyFill="1" applyBorder="1" applyAlignment="1">
      <alignment horizontal="left" indent="2"/>
    </xf>
    <xf numFmtId="167" fontId="46" fillId="0" borderId="7" xfId="0" applyNumberFormat="1" applyFont="1" applyFill="1" applyBorder="1" applyProtection="1"/>
    <xf numFmtId="172" fontId="46" fillId="0" borderId="21" xfId="0" applyNumberFormat="1" applyFont="1" applyFill="1" applyBorder="1"/>
    <xf numFmtId="167" fontId="4" fillId="0" borderId="7" xfId="0" applyNumberFormat="1" applyFont="1" applyFill="1" applyBorder="1"/>
    <xf numFmtId="172" fontId="46" fillId="0" borderId="21" xfId="0" applyNumberFormat="1" applyFont="1" applyFill="1" applyBorder="1" applyAlignment="1">
      <alignment horizontal="left" indent="1"/>
    </xf>
    <xf numFmtId="172" fontId="50" fillId="0" borderId="0" xfId="0" applyNumberFormat="1" applyFont="1" applyFill="1" applyBorder="1"/>
    <xf numFmtId="167" fontId="46" fillId="0" borderId="0" xfId="0" applyNumberFormat="1" applyFont="1" applyFill="1" applyBorder="1"/>
    <xf numFmtId="172" fontId="4" fillId="0" borderId="90" xfId="0" applyFont="1" applyFill="1" applyBorder="1" applyAlignment="1">
      <alignment horizontal="center" vertical="center" wrapText="1"/>
    </xf>
    <xf numFmtId="172" fontId="55" fillId="0" borderId="0" xfId="0" applyFont="1" applyFill="1"/>
    <xf numFmtId="167" fontId="46" fillId="0" borderId="7" xfId="0" applyNumberFormat="1" applyFont="1" applyFill="1" applyBorder="1"/>
    <xf numFmtId="172" fontId="47" fillId="0" borderId="21" xfId="0" applyNumberFormat="1" applyFont="1" applyBorder="1"/>
    <xf numFmtId="172" fontId="50" fillId="0" borderId="21" xfId="0" applyNumberFormat="1" applyFont="1" applyFill="1" applyBorder="1"/>
    <xf numFmtId="172" fontId="50" fillId="0" borderId="21" xfId="0" applyNumberFormat="1" applyFont="1" applyFill="1" applyBorder="1" applyAlignment="1" applyProtection="1">
      <alignment horizontal="left" indent="1"/>
      <protection locked="0"/>
    </xf>
    <xf numFmtId="172" fontId="46" fillId="0" borderId="21" xfId="0" applyNumberFormat="1" applyFont="1" applyFill="1" applyBorder="1" applyAlignment="1" applyProtection="1">
      <alignment horizontal="left" indent="1"/>
      <protection locked="0"/>
    </xf>
    <xf numFmtId="167" fontId="4" fillId="0" borderId="21" xfId="0" applyNumberFormat="1" applyFont="1" applyFill="1" applyBorder="1"/>
    <xf numFmtId="172" fontId="4" fillId="0" borderId="10" xfId="0" applyNumberFormat="1" applyFont="1" applyFill="1" applyBorder="1"/>
    <xf numFmtId="172" fontId="4" fillId="0" borderId="12" xfId="0" applyNumberFormat="1" applyFont="1" applyFill="1" applyBorder="1"/>
    <xf numFmtId="167" fontId="4" fillId="0" borderId="0" xfId="0" applyNumberFormat="1" applyFont="1" applyFill="1" applyBorder="1"/>
    <xf numFmtId="167" fontId="4" fillId="0" borderId="19" xfId="0" applyNumberFormat="1" applyFont="1" applyFill="1" applyBorder="1"/>
    <xf numFmtId="172" fontId="47" fillId="0" borderId="90" xfId="0" applyFont="1" applyFill="1" applyBorder="1"/>
    <xf numFmtId="172" fontId="46" fillId="0" borderId="21" xfId="0" applyFont="1" applyFill="1" applyBorder="1" applyAlignment="1">
      <alignment horizontal="left" indent="1"/>
    </xf>
    <xf numFmtId="172" fontId="46" fillId="0" borderId="10" xfId="0" applyFont="1" applyFill="1" applyBorder="1" applyAlignment="1">
      <alignment horizontal="left" indent="1"/>
    </xf>
    <xf numFmtId="172" fontId="4" fillId="5" borderId="1" xfId="0" applyFont="1" applyFill="1" applyBorder="1" applyAlignment="1">
      <alignment horizontal="center" vertical="center" wrapText="1"/>
    </xf>
    <xf numFmtId="167" fontId="46" fillId="0" borderId="91" xfId="0" applyNumberFormat="1" applyFont="1" applyFill="1" applyBorder="1" applyProtection="1"/>
    <xf numFmtId="172" fontId="4" fillId="0" borderId="10" xfId="0" applyNumberFormat="1" applyFont="1" applyFill="1" applyBorder="1" applyAlignment="1">
      <alignment wrapText="1"/>
    </xf>
    <xf numFmtId="172" fontId="4" fillId="0" borderId="21" xfId="0" applyNumberFormat="1" applyFont="1" applyFill="1" applyBorder="1"/>
    <xf numFmtId="3" fontId="46" fillId="0" borderId="21" xfId="0" applyNumberFormat="1" applyFont="1" applyFill="1" applyBorder="1" applyProtection="1">
      <protection locked="0"/>
    </xf>
    <xf numFmtId="3" fontId="46" fillId="0" borderId="21" xfId="0" applyNumberFormat="1" applyFont="1" applyFill="1" applyBorder="1"/>
    <xf numFmtId="3" fontId="4" fillId="0" borderId="21" xfId="0" applyNumberFormat="1" applyFont="1" applyFill="1" applyBorder="1" applyProtection="1">
      <protection locked="0"/>
    </xf>
    <xf numFmtId="3" fontId="46" fillId="0" borderId="19" xfId="0" applyNumberFormat="1" applyFont="1" applyFill="1" applyBorder="1" applyProtection="1">
      <protection locked="0"/>
    </xf>
    <xf numFmtId="3" fontId="4" fillId="0" borderId="21" xfId="0" applyNumberFormat="1" applyFont="1" applyFill="1" applyBorder="1"/>
    <xf numFmtId="3" fontId="46" fillId="0" borderId="10" xfId="0" applyNumberFormat="1" applyFont="1" applyFill="1" applyBorder="1" applyProtection="1">
      <protection locked="0"/>
    </xf>
    <xf numFmtId="172" fontId="56" fillId="0" borderId="98" xfId="0" applyFont="1" applyFill="1" applyBorder="1" applyAlignment="1">
      <alignment horizontal="right"/>
    </xf>
    <xf numFmtId="0" fontId="4" fillId="0" borderId="89" xfId="6673" applyNumberFormat="1" applyFont="1" applyBorder="1" applyAlignment="1">
      <alignment wrapText="1"/>
    </xf>
    <xf numFmtId="0" fontId="50" fillId="0" borderId="89" xfId="6673" applyNumberFormat="1" applyFont="1" applyBorder="1" applyAlignment="1">
      <alignment horizontal="left" indent="2"/>
    </xf>
    <xf numFmtId="0" fontId="61" fillId="0" borderId="89" xfId="6673" applyNumberFormat="1" applyFont="1" applyBorder="1" applyAlignment="1"/>
    <xf numFmtId="0" fontId="55" fillId="0" borderId="0" xfId="6673" applyFont="1"/>
    <xf numFmtId="0" fontId="54" fillId="5" borderId="20" xfId="6673" applyFont="1" applyFill="1" applyBorder="1" applyAlignment="1">
      <alignment horizontal="right"/>
    </xf>
    <xf numFmtId="0" fontId="54" fillId="5" borderId="10" xfId="6673" applyFont="1" applyFill="1" applyBorder="1" applyAlignment="1">
      <alignment horizontal="center" vertical="top" wrapText="1"/>
    </xf>
    <xf numFmtId="0" fontId="54" fillId="5" borderId="90" xfId="6673" applyFont="1" applyFill="1" applyBorder="1" applyAlignment="1">
      <alignment horizontal="center" vertical="top" wrapText="1"/>
    </xf>
    <xf numFmtId="0" fontId="54" fillId="5" borderId="1" xfId="6673" applyFont="1" applyFill="1" applyBorder="1" applyAlignment="1">
      <alignment horizontal="center" vertical="top"/>
    </xf>
    <xf numFmtId="0" fontId="54" fillId="5" borderId="1" xfId="6673" applyFont="1" applyFill="1" applyBorder="1" applyAlignment="1">
      <alignment horizontal="center" vertical="top" wrapText="1"/>
    </xf>
    <xf numFmtId="9" fontId="55" fillId="0" borderId="89" xfId="6673" applyNumberFormat="1" applyFont="1" applyBorder="1" applyAlignment="1">
      <alignment horizontal="right"/>
    </xf>
    <xf numFmtId="0" fontId="46" fillId="0" borderId="89" xfId="6673" applyNumberFormat="1" applyFont="1" applyBorder="1"/>
    <xf numFmtId="0" fontId="54" fillId="0" borderId="7" xfId="6673" applyFont="1" applyBorder="1"/>
    <xf numFmtId="9" fontId="55" fillId="0" borderId="7" xfId="6673" applyNumberFormat="1" applyFont="1" applyBorder="1" applyAlignment="1">
      <alignment horizontal="right"/>
    </xf>
    <xf numFmtId="0" fontId="55" fillId="0" borderId="7" xfId="6673" applyFont="1" applyBorder="1"/>
    <xf numFmtId="0" fontId="56" fillId="0" borderId="98" xfId="6673" applyFont="1" applyBorder="1" applyAlignment="1">
      <alignment horizontal="center" wrapText="1"/>
    </xf>
    <xf numFmtId="1" fontId="55" fillId="0" borderId="89" xfId="6673" applyNumberFormat="1" applyFont="1" applyBorder="1"/>
    <xf numFmtId="1" fontId="55" fillId="0" borderId="7" xfId="6673" applyNumberFormat="1" applyFont="1" applyBorder="1"/>
    <xf numFmtId="10" fontId="50" fillId="0" borderId="98" xfId="6673" applyNumberFormat="1" applyFont="1" applyFill="1" applyBorder="1" applyAlignment="1" applyProtection="1">
      <alignment horizontal="right"/>
    </xf>
    <xf numFmtId="0" fontId="4" fillId="5" borderId="1" xfId="6673" applyFont="1" applyFill="1" applyBorder="1" applyAlignment="1">
      <alignment horizontal="center" vertical="top" wrapText="1"/>
    </xf>
    <xf numFmtId="0" fontId="4" fillId="5" borderId="97" xfId="6673" applyFont="1" applyFill="1" applyBorder="1" applyAlignment="1">
      <alignment horizontal="center" vertical="top" wrapText="1"/>
    </xf>
    <xf numFmtId="0" fontId="4" fillId="5" borderId="98" xfId="6673" applyFont="1" applyFill="1" applyBorder="1" applyAlignment="1">
      <alignment horizontal="center" vertical="top" wrapText="1"/>
    </xf>
    <xf numFmtId="0" fontId="4" fillId="5" borderId="89" xfId="6673" applyFont="1" applyFill="1" applyBorder="1" applyAlignment="1">
      <alignment horizontal="center" vertical="top" wrapText="1"/>
    </xf>
    <xf numFmtId="9" fontId="46" fillId="0" borderId="21" xfId="6673" applyNumberFormat="1" applyFont="1" applyFill="1" applyBorder="1" applyAlignment="1" applyProtection="1">
      <alignment vertical="top"/>
    </xf>
    <xf numFmtId="0" fontId="4" fillId="5" borderId="13" xfId="0" applyNumberFormat="1" applyFont="1" applyFill="1" applyBorder="1" applyAlignment="1" applyProtection="1">
      <alignment horizontal="center" vertical="top"/>
    </xf>
    <xf numFmtId="0" fontId="4" fillId="5" borderId="24" xfId="0" applyNumberFormat="1" applyFont="1" applyFill="1" applyBorder="1" applyAlignment="1" applyProtection="1">
      <alignment horizontal="center" vertical="top"/>
    </xf>
    <xf numFmtId="0" fontId="4" fillId="5" borderId="20" xfId="0" applyNumberFormat="1" applyFont="1" applyFill="1" applyBorder="1" applyAlignment="1" applyProtection="1">
      <alignment horizontal="center" vertical="top"/>
    </xf>
    <xf numFmtId="168" fontId="50" fillId="0" borderId="98" xfId="0" applyNumberFormat="1" applyFont="1" applyFill="1" applyBorder="1" applyAlignment="1" applyProtection="1">
      <alignment horizontal="right"/>
    </xf>
    <xf numFmtId="9" fontId="46" fillId="0" borderId="12" xfId="0" applyNumberFormat="1" applyFont="1" applyBorder="1" applyAlignment="1" applyProtection="1">
      <alignment horizontal="right"/>
    </xf>
    <xf numFmtId="9" fontId="46" fillId="0" borderId="21" xfId="0" applyNumberFormat="1" applyFont="1" applyBorder="1" applyAlignment="1" applyProtection="1">
      <alignment horizontal="right"/>
    </xf>
    <xf numFmtId="9" fontId="46" fillId="0" borderId="0" xfId="0" applyNumberFormat="1" applyFont="1" applyBorder="1" applyAlignment="1">
      <alignment horizontal="right"/>
    </xf>
    <xf numFmtId="9" fontId="46" fillId="0" borderId="21" xfId="0" applyNumberFormat="1" applyFont="1" applyBorder="1" applyAlignment="1">
      <alignment horizontal="right"/>
    </xf>
    <xf numFmtId="3" fontId="46" fillId="0" borderId="19" xfId="0" applyNumberFormat="1" applyFont="1" applyBorder="1" applyAlignment="1" applyProtection="1">
      <alignment horizontal="right"/>
    </xf>
    <xf numFmtId="3" fontId="46" fillId="0" borderId="12" xfId="0" applyNumberFormat="1" applyFont="1" applyBorder="1" applyAlignment="1" applyProtection="1">
      <alignment horizontal="right"/>
    </xf>
    <xf numFmtId="3" fontId="46" fillId="0" borderId="21" xfId="0" applyNumberFormat="1" applyFont="1" applyBorder="1" applyAlignment="1" applyProtection="1">
      <alignment horizontal="right"/>
    </xf>
    <xf numFmtId="3" fontId="46" fillId="0" borderId="0" xfId="0" applyNumberFormat="1" applyFont="1" applyBorder="1" applyAlignment="1" applyProtection="1">
      <alignment horizontal="right"/>
    </xf>
    <xf numFmtId="3" fontId="46" fillId="0" borderId="0" xfId="0" applyNumberFormat="1" applyFont="1" applyBorder="1" applyAlignment="1">
      <alignment horizontal="right"/>
    </xf>
    <xf numFmtId="3" fontId="46" fillId="0" borderId="12" xfId="0" applyNumberFormat="1" applyFont="1" applyBorder="1" applyAlignment="1">
      <alignment horizontal="right"/>
    </xf>
    <xf numFmtId="3" fontId="46" fillId="0" borderId="21" xfId="0" applyNumberFormat="1" applyFont="1" applyBorder="1" applyAlignment="1">
      <alignment horizontal="right"/>
    </xf>
    <xf numFmtId="3" fontId="46" fillId="0" borderId="19" xfId="0" applyNumberFormat="1" applyFont="1" applyBorder="1" applyAlignment="1">
      <alignment horizontal="right"/>
    </xf>
    <xf numFmtId="172" fontId="54" fillId="5" borderId="1" xfId="0" applyFont="1" applyFill="1" applyBorder="1" applyAlignment="1" applyProtection="1">
      <alignment vertical="top"/>
      <protection locked="0"/>
    </xf>
    <xf numFmtId="172" fontId="54" fillId="5" borderId="1" xfId="0" applyFont="1" applyFill="1" applyBorder="1" applyAlignment="1" applyProtection="1">
      <alignment vertical="top" wrapText="1"/>
      <protection locked="0"/>
    </xf>
    <xf numFmtId="172" fontId="62" fillId="29" borderId="1" xfId="0" applyFont="1" applyFill="1" applyBorder="1" applyAlignment="1">
      <alignment horizontal="center" vertical="center" wrapText="1"/>
    </xf>
    <xf numFmtId="172" fontId="55" fillId="0" borderId="89" xfId="0" applyFont="1" applyBorder="1" applyProtection="1">
      <protection locked="0"/>
    </xf>
    <xf numFmtId="172" fontId="55" fillId="5" borderId="89" xfId="0" applyFont="1" applyFill="1" applyBorder="1" applyProtection="1">
      <protection locked="0"/>
    </xf>
    <xf numFmtId="172" fontId="55" fillId="0" borderId="1" xfId="0" applyFont="1" applyBorder="1" applyProtection="1">
      <protection locked="0"/>
    </xf>
    <xf numFmtId="172" fontId="54" fillId="5" borderId="20" xfId="0" applyFont="1" applyFill="1" applyBorder="1" applyAlignment="1">
      <alignment horizontal="center"/>
    </xf>
    <xf numFmtId="172" fontId="62" fillId="29" borderId="96" xfId="0" applyFont="1" applyFill="1" applyBorder="1" applyAlignment="1" applyProtection="1">
      <alignment horizontal="center" vertical="top" wrapText="1"/>
      <protection locked="0"/>
    </xf>
    <xf numFmtId="172" fontId="62" fillId="29" borderId="1" xfId="0" applyFont="1" applyFill="1" applyBorder="1" applyAlignment="1" applyProtection="1">
      <alignment horizontal="center" vertical="top" wrapText="1"/>
      <protection locked="0"/>
    </xf>
    <xf numFmtId="0" fontId="54" fillId="0" borderId="1" xfId="0" applyNumberFormat="1" applyFont="1" applyFill="1" applyBorder="1" applyAlignment="1" applyProtection="1">
      <alignment vertical="top"/>
      <protection locked="0"/>
    </xf>
    <xf numFmtId="0" fontId="54" fillId="0" borderId="96" xfId="0" applyNumberFormat="1" applyFont="1" applyFill="1" applyBorder="1" applyAlignment="1" applyProtection="1">
      <alignment vertical="top"/>
      <protection locked="0"/>
    </xf>
    <xf numFmtId="0" fontId="62" fillId="0" borderId="1" xfId="0" applyNumberFormat="1" applyFont="1" applyFill="1" applyBorder="1" applyAlignment="1">
      <alignment horizontal="center" vertical="center" wrapText="1"/>
    </xf>
    <xf numFmtId="0" fontId="55" fillId="0" borderId="96" xfId="0" applyNumberFormat="1" applyFont="1" applyFill="1" applyBorder="1" applyProtection="1">
      <protection locked="0"/>
    </xf>
    <xf numFmtId="0" fontId="55" fillId="0" borderId="89" xfId="0" applyNumberFormat="1" applyFont="1" applyFill="1" applyBorder="1" applyProtection="1">
      <protection locked="0"/>
    </xf>
    <xf numFmtId="0" fontId="55" fillId="0" borderId="1" xfId="0" applyNumberFormat="1" applyFont="1" applyFill="1" applyBorder="1" applyProtection="1">
      <protection locked="0"/>
    </xf>
    <xf numFmtId="0" fontId="55" fillId="0" borderId="90" xfId="0" applyNumberFormat="1" applyFont="1" applyBorder="1" applyProtection="1">
      <protection locked="0"/>
    </xf>
    <xf numFmtId="0" fontId="55" fillId="0" borderId="92" xfId="0" applyNumberFormat="1" applyFont="1" applyBorder="1" applyProtection="1">
      <protection locked="0"/>
    </xf>
    <xf numFmtId="0" fontId="55" fillId="0" borderId="90" xfId="0" applyNumberFormat="1" applyFont="1" applyBorder="1"/>
    <xf numFmtId="172" fontId="33" fillId="0" borderId="0" xfId="0" applyFont="1" applyFill="1" applyBorder="1"/>
    <xf numFmtId="1" fontId="55" fillId="0" borderId="1" xfId="31" applyNumberFormat="1" applyFont="1" applyBorder="1" applyAlignment="1">
      <alignment vertical="top" wrapText="1"/>
    </xf>
    <xf numFmtId="172" fontId="33" fillId="0" borderId="0" xfId="0" applyFont="1" applyFill="1" applyBorder="1" applyAlignment="1">
      <alignment vertical="top" wrapText="1"/>
    </xf>
    <xf numFmtId="172" fontId="55" fillId="0" borderId="1" xfId="0" applyFont="1" applyFill="1" applyBorder="1" applyAlignment="1">
      <alignment wrapText="1"/>
    </xf>
    <xf numFmtId="0" fontId="55" fillId="0" borderId="1" xfId="0" applyNumberFormat="1" applyFont="1" applyBorder="1" applyAlignment="1">
      <alignment vertical="top" wrapText="1"/>
    </xf>
    <xf numFmtId="0" fontId="55" fillId="0" borderId="1" xfId="31" applyNumberFormat="1" applyFont="1" applyBorder="1" applyAlignment="1">
      <alignment vertical="top" wrapText="1"/>
    </xf>
    <xf numFmtId="172" fontId="54" fillId="5" borderId="13" xfId="0" applyFont="1" applyFill="1" applyBorder="1" applyAlignment="1">
      <alignment horizontal="center" vertical="top"/>
    </xf>
    <xf numFmtId="172" fontId="54" fillId="5" borderId="24" xfId="0" applyFont="1" applyFill="1" applyBorder="1" applyAlignment="1">
      <alignment horizontal="center" vertical="top"/>
    </xf>
    <xf numFmtId="172" fontId="54" fillId="5" borderId="20" xfId="0" applyFont="1" applyFill="1" applyBorder="1" applyAlignment="1">
      <alignment horizontal="right" vertical="top"/>
    </xf>
    <xf numFmtId="0" fontId="55" fillId="0" borderId="1" xfId="0" applyNumberFormat="1" applyFont="1" applyFill="1" applyBorder="1" applyAlignment="1">
      <alignment vertical="top" wrapText="1"/>
    </xf>
    <xf numFmtId="0" fontId="55" fillId="0" borderId="1" xfId="31" applyNumberFormat="1" applyFont="1" applyFill="1" applyBorder="1" applyAlignment="1">
      <alignment vertical="top" wrapText="1"/>
    </xf>
    <xf numFmtId="172" fontId="55" fillId="0" borderId="96" xfId="0" applyFont="1" applyBorder="1" applyAlignment="1">
      <alignment vertical="top"/>
    </xf>
    <xf numFmtId="172" fontId="55" fillId="0" borderId="97" xfId="0" applyFont="1" applyBorder="1" applyAlignment="1">
      <alignment vertical="top" wrapText="1"/>
    </xf>
    <xf numFmtId="172" fontId="56" fillId="0" borderId="98" xfId="0" applyFont="1" applyBorder="1" applyAlignment="1">
      <alignment horizontal="right" vertical="top" wrapText="1"/>
    </xf>
    <xf numFmtId="0" fontId="63" fillId="0" borderId="0" xfId="6673" applyFont="1"/>
    <xf numFmtId="0" fontId="54" fillId="5" borderId="89" xfId="6673" applyFont="1" applyFill="1" applyBorder="1" applyAlignment="1">
      <alignment vertical="top" wrapText="1"/>
    </xf>
    <xf numFmtId="0" fontId="55" fillId="5" borderId="89" xfId="6673" applyFont="1" applyFill="1" applyBorder="1"/>
    <xf numFmtId="0" fontId="55" fillId="0" borderId="89" xfId="6673" applyFont="1" applyBorder="1" applyAlignment="1">
      <alignment horizontal="left" vertical="top" wrapText="1" indent="1"/>
    </xf>
    <xf numFmtId="0" fontId="55" fillId="0" borderId="1" xfId="6673" applyFont="1" applyBorder="1" applyAlignment="1">
      <alignment horizontal="left" vertical="top" wrapText="1" indent="1"/>
    </xf>
    <xf numFmtId="0" fontId="55" fillId="0" borderId="0" xfId="6673" applyFont="1" applyAlignment="1">
      <alignment vertical="top" wrapText="1"/>
    </xf>
    <xf numFmtId="0" fontId="56" fillId="0" borderId="96" xfId="6673" applyFont="1" applyBorder="1" applyAlignment="1">
      <alignment vertical="top" wrapText="1"/>
    </xf>
    <xf numFmtId="0" fontId="56" fillId="0" borderId="98" xfId="6673" applyFont="1" applyBorder="1" applyAlignment="1">
      <alignment horizontal="right" wrapText="1"/>
    </xf>
    <xf numFmtId="172" fontId="55" fillId="0" borderId="1" xfId="0" applyFont="1" applyBorder="1" applyAlignment="1">
      <alignment horizontal="justify" vertical="top"/>
    </xf>
    <xf numFmtId="172" fontId="55" fillId="0" borderId="98" xfId="0" applyFont="1" applyBorder="1" applyAlignment="1">
      <alignment horizontal="justify" vertical="top"/>
    </xf>
    <xf numFmtId="172" fontId="54" fillId="5" borderId="97" xfId="0" applyFont="1" applyFill="1" applyBorder="1" applyAlignment="1">
      <alignment vertical="top"/>
    </xf>
    <xf numFmtId="172" fontId="54" fillId="5" borderId="98" xfId="0" applyFont="1" applyFill="1" applyBorder="1" applyAlignment="1">
      <alignment vertical="top"/>
    </xf>
    <xf numFmtId="172" fontId="54" fillId="31" borderId="92" xfId="0" applyFont="1" applyFill="1" applyBorder="1" applyAlignment="1">
      <alignment vertical="top" wrapText="1"/>
    </xf>
    <xf numFmtId="172" fontId="54" fillId="31" borderId="10" xfId="0" applyFont="1" applyFill="1" applyBorder="1" applyAlignment="1">
      <alignment horizontal="center" vertical="top" wrapText="1"/>
    </xf>
    <xf numFmtId="172" fontId="55" fillId="0" borderId="1" xfId="0" applyFont="1" applyBorder="1" applyAlignment="1"/>
    <xf numFmtId="172" fontId="55" fillId="0" borderId="98" xfId="0" applyFont="1" applyBorder="1" applyAlignment="1"/>
    <xf numFmtId="172" fontId="55" fillId="0" borderId="96" xfId="0" applyFont="1" applyBorder="1" applyAlignment="1"/>
    <xf numFmtId="172" fontId="55" fillId="0" borderId="97" xfId="0" applyFont="1" applyBorder="1" applyAlignment="1"/>
    <xf numFmtId="172" fontId="55" fillId="0" borderId="0" xfId="0" applyFont="1" applyAlignment="1"/>
    <xf numFmtId="0" fontId="55" fillId="0" borderId="1" xfId="0" applyNumberFormat="1" applyFont="1" applyBorder="1" applyAlignment="1">
      <alignment horizontal="justify" vertical="top"/>
    </xf>
    <xf numFmtId="0" fontId="55" fillId="0" borderId="1" xfId="0" applyNumberFormat="1" applyFont="1" applyBorder="1" applyAlignment="1"/>
    <xf numFmtId="172" fontId="54" fillId="31" borderId="90" xfId="0" applyFont="1" applyFill="1" applyBorder="1" applyAlignment="1">
      <alignment horizontal="center" vertical="top" wrapText="1"/>
    </xf>
    <xf numFmtId="172" fontId="54" fillId="31" borderId="21" xfId="0" applyFont="1" applyFill="1" applyBorder="1" applyAlignment="1">
      <alignment horizontal="center" vertical="top" wrapText="1"/>
    </xf>
    <xf numFmtId="172" fontId="55" fillId="5" borderId="89" xfId="0" applyFont="1" applyFill="1" applyBorder="1" applyAlignment="1">
      <alignment horizontal="center" wrapText="1"/>
    </xf>
    <xf numFmtId="9" fontId="55" fillId="0" borderId="89" xfId="0" applyNumberFormat="1" applyFont="1" applyFill="1" applyBorder="1" applyAlignment="1">
      <alignment horizontal="justify" vertical="top" wrapText="1"/>
    </xf>
    <xf numFmtId="0" fontId="55" fillId="0" borderId="89" xfId="0" applyNumberFormat="1" applyFont="1" applyFill="1" applyBorder="1" applyAlignment="1">
      <alignment horizontal="justify" vertical="top" wrapText="1"/>
    </xf>
    <xf numFmtId="0" fontId="55" fillId="0" borderId="1" xfId="0" applyNumberFormat="1" applyFont="1" applyFill="1" applyBorder="1" applyAlignment="1">
      <alignment horizontal="justify" vertical="top" wrapText="1"/>
    </xf>
    <xf numFmtId="172" fontId="56" fillId="0" borderId="98" xfId="0" applyFont="1" applyBorder="1" applyAlignment="1">
      <alignment horizontal="right"/>
    </xf>
    <xf numFmtId="0" fontId="56" fillId="0" borderId="98" xfId="6673" applyFont="1" applyBorder="1" applyAlignment="1">
      <alignment horizontal="right"/>
    </xf>
    <xf numFmtId="0" fontId="54" fillId="5" borderId="90" xfId="6673" applyFont="1" applyFill="1" applyBorder="1" applyAlignment="1">
      <alignment horizontal="center" vertical="top" wrapText="1"/>
    </xf>
    <xf numFmtId="0" fontId="50" fillId="0" borderId="98" xfId="6673" applyNumberFormat="1" applyFont="1" applyFill="1" applyBorder="1" applyAlignment="1">
      <alignment horizontal="right" wrapText="1"/>
    </xf>
    <xf numFmtId="172" fontId="62" fillId="29" borderId="21" xfId="0" applyFont="1" applyFill="1" applyBorder="1" applyAlignment="1">
      <alignment horizontal="center" vertical="top"/>
    </xf>
    <xf numFmtId="172" fontId="62" fillId="29" borderId="21" xfId="0" applyFont="1" applyFill="1" applyBorder="1" applyAlignment="1">
      <alignment horizontal="center" vertical="top" wrapText="1"/>
    </xf>
    <xf numFmtId="172" fontId="62" fillId="29" borderId="10" xfId="0" applyFont="1" applyFill="1" applyBorder="1" applyAlignment="1">
      <alignment horizontal="center" vertical="top"/>
    </xf>
    <xf numFmtId="172" fontId="62" fillId="29" borderId="13" xfId="0" applyFont="1" applyFill="1" applyBorder="1" applyAlignment="1">
      <alignment horizontal="center" vertical="top" wrapText="1"/>
    </xf>
    <xf numFmtId="172" fontId="62" fillId="29" borderId="10" xfId="0" applyFont="1" applyFill="1" applyBorder="1" applyAlignment="1">
      <alignment horizontal="center" vertical="top" wrapText="1"/>
    </xf>
    <xf numFmtId="172" fontId="55" fillId="0" borderId="10" xfId="0" applyFont="1" applyFill="1" applyBorder="1"/>
    <xf numFmtId="0" fontId="46" fillId="30" borderId="10" xfId="0" applyNumberFormat="1" applyFont="1" applyFill="1" applyBorder="1" applyAlignment="1">
      <alignment horizontal="right" vertical="top" wrapText="1"/>
    </xf>
    <xf numFmtId="2" fontId="55" fillId="0" borderId="10" xfId="0" applyNumberFormat="1" applyFont="1" applyFill="1" applyBorder="1"/>
    <xf numFmtId="0" fontId="46" fillId="30" borderId="1" xfId="0" applyNumberFormat="1" applyFont="1" applyFill="1" applyBorder="1" applyAlignment="1">
      <alignment horizontal="right" vertical="top" wrapText="1"/>
    </xf>
    <xf numFmtId="0" fontId="68" fillId="0" borderId="1" xfId="0" applyNumberFormat="1" applyFont="1" applyFill="1" applyBorder="1" applyAlignment="1">
      <alignment horizontal="right" vertical="top" wrapText="1"/>
    </xf>
    <xf numFmtId="0" fontId="68" fillId="0" borderId="89" xfId="0" applyNumberFormat="1" applyFont="1" applyFill="1" applyBorder="1" applyAlignment="1">
      <alignment horizontal="right" vertical="top" wrapText="1"/>
    </xf>
    <xf numFmtId="172" fontId="55" fillId="0" borderId="1" xfId="0" applyFont="1" applyFill="1" applyBorder="1" applyAlignment="1">
      <alignment horizontal="left" vertical="top" wrapText="1"/>
    </xf>
    <xf numFmtId="0" fontId="55" fillId="0" borderId="1" xfId="0" applyNumberFormat="1" applyFont="1" applyBorder="1" applyAlignment="1" applyProtection="1">
      <alignment horizontal="right"/>
      <protection locked="0"/>
    </xf>
    <xf numFmtId="172" fontId="55" fillId="0" borderId="1" xfId="0" applyFont="1" applyFill="1" applyBorder="1" applyAlignment="1">
      <alignment vertical="top" wrapText="1"/>
    </xf>
    <xf numFmtId="172" fontId="62" fillId="29" borderId="1" xfId="0" applyFont="1" applyFill="1" applyBorder="1"/>
    <xf numFmtId="0" fontId="62" fillId="29" borderId="1" xfId="0" applyNumberFormat="1" applyFont="1" applyFill="1" applyBorder="1" applyAlignment="1">
      <alignment horizontal="right"/>
    </xf>
    <xf numFmtId="2" fontId="55" fillId="5" borderId="10" xfId="0" applyNumberFormat="1" applyFont="1" applyFill="1" applyBorder="1"/>
    <xf numFmtId="0" fontId="62" fillId="5" borderId="90" xfId="0" applyNumberFormat="1" applyFont="1" applyFill="1" applyBorder="1" applyAlignment="1">
      <alignment horizontal="center" vertical="top" wrapText="1"/>
    </xf>
    <xf numFmtId="0" fontId="62" fillId="5" borderId="10" xfId="0" applyNumberFormat="1" applyFont="1" applyFill="1" applyBorder="1" applyAlignment="1">
      <alignment horizontal="center" vertical="top" wrapText="1"/>
    </xf>
    <xf numFmtId="0" fontId="46" fillId="0" borderId="1" xfId="0" applyNumberFormat="1" applyFont="1" applyBorder="1" applyProtection="1">
      <protection locked="0"/>
    </xf>
    <xf numFmtId="0" fontId="50" fillId="0" borderId="98" xfId="0" applyNumberFormat="1" applyFont="1" applyFill="1" applyBorder="1" applyAlignment="1" applyProtection="1">
      <alignment horizontal="right" wrapText="1"/>
      <protection locked="0"/>
    </xf>
    <xf numFmtId="9" fontId="46" fillId="0" borderId="1" xfId="0" applyNumberFormat="1" applyFont="1" applyFill="1" applyBorder="1"/>
    <xf numFmtId="1" fontId="46" fillId="0" borderId="10" xfId="0" applyNumberFormat="1" applyFont="1" applyBorder="1" applyProtection="1">
      <protection locked="0"/>
    </xf>
    <xf numFmtId="1" fontId="46" fillId="0" borderId="1" xfId="0" applyNumberFormat="1" applyFont="1" applyBorder="1" applyProtection="1">
      <protection locked="0"/>
    </xf>
    <xf numFmtId="0" fontId="68" fillId="0" borderId="10" xfId="0" applyNumberFormat="1" applyFont="1" applyFill="1" applyBorder="1" applyAlignment="1">
      <alignment horizontal="left" vertical="top" wrapText="1"/>
    </xf>
    <xf numFmtId="172" fontId="68" fillId="0" borderId="10" xfId="0" applyFont="1" applyFill="1" applyBorder="1" applyAlignment="1">
      <alignment vertical="top" wrapText="1"/>
    </xf>
    <xf numFmtId="9" fontId="46" fillId="0" borderId="10" xfId="0" applyNumberFormat="1" applyFont="1" applyBorder="1" applyAlignment="1" applyProtection="1">
      <alignment vertical="top" wrapText="1"/>
      <protection locked="0"/>
    </xf>
    <xf numFmtId="172" fontId="46" fillId="0" borderId="10" xfId="0" applyFont="1" applyBorder="1" applyAlignment="1" applyProtection="1">
      <alignment vertical="top" wrapText="1"/>
      <protection locked="0"/>
    </xf>
    <xf numFmtId="0" fontId="68" fillId="0" borderId="1" xfId="0" applyNumberFormat="1" applyFont="1" applyFill="1" applyBorder="1" applyAlignment="1">
      <alignment horizontal="left" vertical="top" wrapText="1"/>
    </xf>
    <xf numFmtId="172" fontId="68" fillId="0" borderId="1" xfId="0" applyFont="1" applyFill="1" applyBorder="1" applyAlignment="1">
      <alignment vertical="top" wrapText="1"/>
    </xf>
    <xf numFmtId="172" fontId="46" fillId="0" borderId="1" xfId="0" applyFont="1" applyBorder="1" applyAlignment="1" applyProtection="1">
      <alignment vertical="top" wrapText="1"/>
      <protection locked="0"/>
    </xf>
    <xf numFmtId="172" fontId="46" fillId="0" borderId="1" xfId="0" applyFont="1" applyFill="1" applyBorder="1" applyAlignment="1" applyProtection="1">
      <alignment vertical="top" wrapText="1"/>
      <protection locked="0"/>
    </xf>
    <xf numFmtId="172" fontId="68" fillId="5" borderId="90" xfId="0" applyFont="1" applyFill="1" applyBorder="1"/>
    <xf numFmtId="172" fontId="62" fillId="5" borderId="90" xfId="0" applyFont="1" applyFill="1" applyBorder="1" applyAlignment="1">
      <alignment horizontal="center" vertical="top"/>
    </xf>
    <xf numFmtId="172" fontId="68" fillId="5" borderId="10" xfId="0" applyFont="1" applyFill="1" applyBorder="1"/>
    <xf numFmtId="172" fontId="62" fillId="5" borderId="10" xfId="0" applyFont="1" applyFill="1" applyBorder="1" applyAlignment="1">
      <alignment horizontal="center" vertical="center"/>
    </xf>
    <xf numFmtId="172" fontId="69" fillId="0" borderId="98" xfId="0" applyFont="1" applyBorder="1" applyAlignment="1">
      <alignment horizontal="right"/>
    </xf>
    <xf numFmtId="0" fontId="62" fillId="29" borderId="90" xfId="0" applyNumberFormat="1" applyFont="1" applyFill="1" applyBorder="1" applyAlignment="1">
      <alignment horizontal="center" vertical="top" wrapText="1"/>
    </xf>
    <xf numFmtId="0" fontId="62" fillId="29" borderId="10" xfId="0" applyNumberFormat="1" applyFont="1" applyFill="1" applyBorder="1" applyAlignment="1">
      <alignment horizontal="center" vertical="top" wrapText="1"/>
    </xf>
    <xf numFmtId="0" fontId="68" fillId="0" borderId="1" xfId="0" applyNumberFormat="1" applyFont="1" applyFill="1" applyBorder="1" applyAlignment="1">
      <alignment vertical="top" wrapText="1"/>
    </xf>
    <xf numFmtId="0" fontId="68" fillId="29" borderId="1" xfId="0" applyNumberFormat="1" applyFont="1" applyFill="1" applyBorder="1" applyAlignment="1">
      <alignment vertical="top" wrapText="1"/>
    </xf>
    <xf numFmtId="172" fontId="68" fillId="0" borderId="96" xfId="0" applyFont="1" applyFill="1" applyBorder="1" applyAlignment="1">
      <alignment wrapText="1"/>
    </xf>
    <xf numFmtId="172" fontId="68" fillId="0" borderId="97" xfId="0" applyFont="1" applyFill="1" applyBorder="1" applyProtection="1">
      <protection locked="0"/>
    </xf>
    <xf numFmtId="9" fontId="68" fillId="0" borderId="10" xfId="0" applyNumberFormat="1" applyFont="1" applyFill="1" applyBorder="1" applyAlignment="1">
      <alignment vertical="top" wrapText="1"/>
    </xf>
    <xf numFmtId="9" fontId="68" fillId="0" borderId="1" xfId="0" applyNumberFormat="1" applyFont="1" applyFill="1" applyBorder="1" applyAlignment="1">
      <alignment vertical="top" wrapText="1"/>
    </xf>
    <xf numFmtId="9" fontId="68" fillId="5" borderId="1" xfId="0" applyNumberFormat="1" applyFont="1" applyFill="1" applyBorder="1" applyAlignment="1">
      <alignment vertical="top" wrapText="1"/>
    </xf>
    <xf numFmtId="1" fontId="68" fillId="0" borderId="10" xfId="0" applyNumberFormat="1" applyFont="1" applyFill="1" applyBorder="1" applyAlignment="1">
      <alignment vertical="top" wrapText="1"/>
    </xf>
    <xf numFmtId="1" fontId="68" fillId="0" borderId="1" xfId="0" applyNumberFormat="1" applyFont="1" applyFill="1" applyBorder="1" applyAlignment="1">
      <alignment vertical="top" wrapText="1"/>
    </xf>
    <xf numFmtId="1" fontId="68" fillId="29" borderId="1" xfId="0" applyNumberFormat="1" applyFont="1" applyFill="1" applyBorder="1" applyAlignment="1">
      <alignment vertical="top" wrapText="1"/>
    </xf>
    <xf numFmtId="172" fontId="69" fillId="0" borderId="98" xfId="0" applyFont="1" applyFill="1" applyBorder="1" applyAlignment="1" applyProtection="1">
      <alignment horizontal="right"/>
      <protection locked="0"/>
    </xf>
    <xf numFmtId="172" fontId="62" fillId="5" borderId="90" xfId="0" applyFont="1" applyFill="1" applyBorder="1" applyAlignment="1">
      <alignment horizontal="center" vertical="top" wrapText="1"/>
    </xf>
    <xf numFmtId="172" fontId="62" fillId="5" borderId="10" xfId="0" applyFont="1" applyFill="1" applyBorder="1" applyAlignment="1">
      <alignment horizontal="center" vertical="top" wrapText="1"/>
    </xf>
    <xf numFmtId="172" fontId="68" fillId="32" borderId="1" xfId="0" applyFont="1" applyFill="1" applyBorder="1" applyAlignment="1">
      <alignment wrapText="1"/>
    </xf>
    <xf numFmtId="9" fontId="68" fillId="32" borderId="10" xfId="0" applyNumberFormat="1" applyFont="1" applyFill="1" applyBorder="1" applyAlignment="1">
      <alignment horizontal="center" vertical="center" wrapText="1"/>
    </xf>
    <xf numFmtId="2" fontId="68" fillId="32" borderId="10" xfId="0" applyNumberFormat="1" applyFont="1" applyFill="1" applyBorder="1" applyAlignment="1">
      <alignment horizontal="center" vertical="center" wrapText="1"/>
    </xf>
    <xf numFmtId="9" fontId="68" fillId="32" borderId="1" xfId="0" applyNumberFormat="1" applyFont="1" applyFill="1" applyBorder="1" applyAlignment="1" applyProtection="1">
      <alignment horizontal="center" vertical="center"/>
      <protection locked="0"/>
    </xf>
    <xf numFmtId="2" fontId="68" fillId="32" borderId="1" xfId="0" applyNumberFormat="1" applyFont="1" applyFill="1" applyBorder="1" applyAlignment="1">
      <alignment horizontal="center" vertical="center" wrapText="1"/>
    </xf>
    <xf numFmtId="172" fontId="68" fillId="29" borderId="90" xfId="0" applyFont="1" applyFill="1" applyBorder="1" applyAlignment="1">
      <alignment wrapText="1"/>
    </xf>
    <xf numFmtId="9" fontId="62" fillId="29" borderId="90" xfId="0" applyNumberFormat="1" applyFont="1" applyFill="1" applyBorder="1" applyAlignment="1" applyProtection="1">
      <alignment horizontal="center" vertical="center"/>
      <protection locked="0"/>
    </xf>
    <xf numFmtId="2" fontId="68" fillId="29" borderId="90" xfId="0" applyNumberFormat="1" applyFont="1" applyFill="1" applyBorder="1" applyAlignment="1">
      <alignment horizontal="center" vertical="center" wrapText="1"/>
    </xf>
    <xf numFmtId="1" fontId="68" fillId="32" borderId="10" xfId="0" applyNumberFormat="1" applyFont="1" applyFill="1" applyBorder="1" applyAlignment="1">
      <alignment horizontal="center" vertical="center" wrapText="1"/>
    </xf>
    <xf numFmtId="1" fontId="68" fillId="32" borderId="1" xfId="0" applyNumberFormat="1" applyFont="1" applyFill="1" applyBorder="1" applyAlignment="1">
      <alignment horizontal="center" vertical="center" wrapText="1"/>
    </xf>
    <xf numFmtId="1" fontId="68" fillId="32" borderId="1" xfId="0" applyNumberFormat="1" applyFont="1" applyFill="1" applyBorder="1" applyAlignment="1" applyProtection="1">
      <alignment horizontal="center" vertical="center"/>
      <protection locked="0"/>
    </xf>
    <xf numFmtId="1" fontId="62" fillId="29" borderId="90" xfId="0" applyNumberFormat="1" applyFont="1" applyFill="1" applyBorder="1" applyAlignment="1" applyProtection="1">
      <alignment horizontal="center" vertical="center"/>
      <protection locked="0"/>
    </xf>
    <xf numFmtId="1" fontId="62" fillId="29" borderId="90" xfId="0" applyNumberFormat="1" applyFont="1" applyFill="1" applyBorder="1" applyProtection="1">
      <protection locked="0"/>
    </xf>
    <xf numFmtId="172" fontId="62" fillId="29" borderId="1" xfId="0" applyFont="1" applyFill="1" applyBorder="1" applyAlignment="1">
      <alignment horizontal="center" vertical="top" wrapText="1"/>
    </xf>
    <xf numFmtId="172" fontId="62" fillId="5" borderId="1" xfId="0" applyFont="1" applyFill="1" applyBorder="1" applyAlignment="1">
      <alignment horizontal="center" vertical="top" wrapText="1"/>
    </xf>
    <xf numFmtId="172" fontId="62" fillId="29" borderId="90" xfId="0" applyFont="1" applyFill="1" applyBorder="1" applyAlignment="1">
      <alignment horizontal="center" vertical="top" wrapText="1"/>
    </xf>
    <xf numFmtId="0" fontId="68" fillId="0" borderId="1" xfId="0" applyNumberFormat="1" applyFont="1" applyFill="1" applyBorder="1"/>
    <xf numFmtId="0" fontId="68" fillId="0" borderId="1" xfId="0" applyNumberFormat="1" applyFont="1" applyFill="1" applyBorder="1" applyProtection="1">
      <protection locked="0"/>
    </xf>
    <xf numFmtId="0" fontId="68" fillId="0" borderId="10" xfId="0" applyNumberFormat="1" applyFont="1" applyFill="1" applyBorder="1" applyProtection="1">
      <protection locked="0"/>
    </xf>
    <xf numFmtId="9" fontId="68" fillId="0" borderId="1" xfId="0" applyNumberFormat="1" applyFont="1" applyFill="1" applyBorder="1" applyProtection="1">
      <protection locked="0"/>
    </xf>
    <xf numFmtId="0" fontId="68" fillId="0" borderId="1" xfId="0" applyNumberFormat="1" applyFont="1" applyFill="1" applyBorder="1" applyAlignment="1" applyProtection="1">
      <alignment horizontal="right"/>
      <protection locked="0"/>
    </xf>
    <xf numFmtId="0" fontId="68" fillId="0" borderId="89" xfId="0" applyNumberFormat="1" applyFont="1" applyFill="1" applyBorder="1" applyProtection="1">
      <protection locked="0"/>
    </xf>
    <xf numFmtId="0" fontId="68" fillId="29" borderId="90" xfId="0" applyNumberFormat="1" applyFont="1" applyFill="1" applyBorder="1"/>
    <xf numFmtId="9" fontId="68" fillId="29" borderId="90" xfId="0" applyNumberFormat="1" applyFont="1" applyFill="1" applyBorder="1" applyProtection="1">
      <protection locked="0"/>
    </xf>
    <xf numFmtId="0" fontId="55" fillId="0" borderId="1" xfId="0" applyNumberFormat="1" applyFont="1" applyFill="1" applyBorder="1" applyAlignment="1">
      <alignment horizontal="center" vertical="center" wrapText="1"/>
    </xf>
    <xf numFmtId="0" fontId="56" fillId="0" borderId="98" xfId="0" applyNumberFormat="1" applyFont="1" applyFill="1" applyBorder="1" applyAlignment="1">
      <alignment horizontal="right" wrapText="1"/>
    </xf>
    <xf numFmtId="172" fontId="62" fillId="29" borderId="89" xfId="3761" applyFont="1" applyFill="1" applyBorder="1" applyAlignment="1">
      <alignment horizontal="center" vertical="center" wrapText="1"/>
    </xf>
    <xf numFmtId="172" fontId="68" fillId="0" borderId="89" xfId="3761" applyFont="1" applyFill="1" applyBorder="1"/>
    <xf numFmtId="0" fontId="68" fillId="0" borderId="89" xfId="3761" applyNumberFormat="1" applyFont="1" applyFill="1" applyBorder="1" applyProtection="1">
      <protection locked="0"/>
    </xf>
    <xf numFmtId="0" fontId="68" fillId="0" borderId="89" xfId="3761" applyNumberFormat="1" applyFont="1" applyFill="1" applyBorder="1" applyAlignment="1" applyProtection="1">
      <alignment horizontal="right"/>
      <protection locked="0"/>
    </xf>
    <xf numFmtId="0" fontId="68" fillId="0" borderId="89" xfId="3761" applyNumberFormat="1" applyFont="1" applyFill="1" applyBorder="1"/>
    <xf numFmtId="0" fontId="68" fillId="0" borderId="89" xfId="3761" applyNumberFormat="1" applyFont="1" applyFill="1" applyBorder="1" applyAlignment="1">
      <alignment horizontal="right"/>
    </xf>
    <xf numFmtId="172" fontId="68" fillId="29" borderId="89" xfId="3761" applyFont="1" applyFill="1" applyBorder="1" applyAlignment="1">
      <alignment wrapText="1"/>
    </xf>
    <xf numFmtId="172" fontId="68" fillId="29" borderId="89" xfId="3761" applyFont="1" applyFill="1" applyBorder="1"/>
    <xf numFmtId="0" fontId="68" fillId="29" borderId="89" xfId="3761" applyNumberFormat="1" applyFont="1" applyFill="1" applyBorder="1"/>
    <xf numFmtId="172" fontId="69" fillId="0" borderId="98" xfId="3761" applyFont="1" applyBorder="1" applyAlignment="1">
      <alignment horizontal="right"/>
    </xf>
    <xf numFmtId="0" fontId="68" fillId="0" borderId="89" xfId="3761" applyNumberFormat="1" applyFont="1" applyFill="1" applyBorder="1" applyAlignment="1">
      <alignment horizontal="center" vertical="center" wrapText="1"/>
    </xf>
    <xf numFmtId="0" fontId="68" fillId="0" borderId="89" xfId="3761" applyNumberFormat="1" applyFont="1" applyFill="1" applyBorder="1" applyAlignment="1">
      <alignment horizontal="right" vertical="center" wrapText="1"/>
    </xf>
    <xf numFmtId="0" fontId="68" fillId="0" borderId="89" xfId="3761" applyNumberFormat="1" applyFont="1" applyFill="1" applyBorder="1" applyAlignment="1">
      <alignment vertical="center" wrapText="1"/>
    </xf>
    <xf numFmtId="0" fontId="46" fillId="5" borderId="103" xfId="0" applyNumberFormat="1" applyFont="1" applyFill="1" applyBorder="1" applyAlignment="1">
      <alignment vertical="top" wrapText="1"/>
    </xf>
    <xf numFmtId="0" fontId="46" fillId="5" borderId="104" xfId="0" applyNumberFormat="1" applyFont="1" applyFill="1" applyBorder="1" applyAlignment="1">
      <alignment vertical="top" wrapText="1"/>
    </xf>
    <xf numFmtId="0" fontId="46" fillId="5" borderId="20" xfId="0" applyNumberFormat="1" applyFont="1" applyFill="1" applyBorder="1" applyAlignment="1">
      <alignment vertical="top" wrapText="1"/>
    </xf>
    <xf numFmtId="0" fontId="46" fillId="5" borderId="10" xfId="0" applyNumberFormat="1" applyFont="1" applyFill="1" applyBorder="1" applyAlignment="1">
      <alignment vertical="top" wrapText="1"/>
    </xf>
    <xf numFmtId="0" fontId="46" fillId="5" borderId="105" xfId="0" applyNumberFormat="1" applyFont="1" applyFill="1" applyBorder="1" applyAlignment="1">
      <alignment vertical="top" wrapText="1"/>
    </xf>
    <xf numFmtId="0" fontId="4" fillId="32" borderId="106" xfId="0" applyNumberFormat="1" applyFont="1" applyFill="1" applyBorder="1" applyAlignment="1">
      <alignment horizontal="justify" vertical="center" wrapText="1"/>
    </xf>
    <xf numFmtId="0" fontId="4" fillId="32" borderId="1" xfId="0" applyNumberFormat="1" applyFont="1" applyFill="1" applyBorder="1" applyAlignment="1">
      <alignment horizontal="center" vertical="center" wrapText="1"/>
    </xf>
    <xf numFmtId="0" fontId="4" fillId="32" borderId="96" xfId="0" applyNumberFormat="1" applyFont="1" applyFill="1" applyBorder="1" applyAlignment="1">
      <alignment horizontal="center" vertical="center" wrapText="1"/>
    </xf>
    <xf numFmtId="0" fontId="4" fillId="32" borderId="107" xfId="0" applyNumberFormat="1" applyFont="1" applyFill="1" applyBorder="1" applyAlignment="1">
      <alignment horizontal="center" vertical="center" wrapText="1"/>
    </xf>
    <xf numFmtId="0" fontId="4" fillId="32" borderId="98" xfId="0" applyNumberFormat="1" applyFont="1" applyFill="1" applyBorder="1" applyAlignment="1">
      <alignment horizontal="center" vertical="center" wrapText="1"/>
    </xf>
    <xf numFmtId="0" fontId="4" fillId="32" borderId="108" xfId="0" applyNumberFormat="1" applyFont="1" applyFill="1" applyBorder="1" applyAlignment="1">
      <alignment horizontal="center" vertical="center" wrapText="1"/>
    </xf>
    <xf numFmtId="0" fontId="50" fillId="32" borderId="106" xfId="0" applyNumberFormat="1" applyFont="1" applyFill="1" applyBorder="1" applyAlignment="1">
      <alignment horizontal="left" vertical="center" wrapText="1" indent="1"/>
    </xf>
    <xf numFmtId="1" fontId="46" fillId="32" borderId="1" xfId="0" applyNumberFormat="1" applyFont="1" applyFill="1" applyBorder="1" applyAlignment="1" applyProtection="1">
      <alignment horizontal="right" vertical="center" wrapText="1"/>
      <protection locked="0"/>
    </xf>
    <xf numFmtId="1" fontId="46" fillId="32" borderId="96" xfId="0" applyNumberFormat="1" applyFont="1" applyFill="1" applyBorder="1" applyAlignment="1" applyProtection="1">
      <alignment horizontal="right" vertical="center" wrapText="1"/>
      <protection locked="0"/>
    </xf>
    <xf numFmtId="1" fontId="46" fillId="32" borderId="107" xfId="0" applyNumberFormat="1" applyFont="1" applyFill="1" applyBorder="1" applyAlignment="1" applyProtection="1">
      <alignment horizontal="right" vertical="center" wrapText="1"/>
    </xf>
    <xf numFmtId="1" fontId="46" fillId="32" borderId="98" xfId="0" applyNumberFormat="1" applyFont="1" applyFill="1" applyBorder="1" applyAlignment="1" applyProtection="1">
      <alignment horizontal="right" vertical="center" wrapText="1"/>
      <protection locked="0"/>
    </xf>
    <xf numFmtId="1" fontId="46" fillId="32" borderId="108" xfId="0" applyNumberFormat="1" applyFont="1" applyFill="1" applyBorder="1" applyAlignment="1" applyProtection="1">
      <alignment horizontal="right" vertical="center" wrapText="1"/>
      <protection locked="0"/>
    </xf>
    <xf numFmtId="0" fontId="4" fillId="32" borderId="107" xfId="0" applyNumberFormat="1" applyFont="1" applyFill="1" applyBorder="1" applyAlignment="1" applyProtection="1">
      <alignment horizontal="center" vertical="center" wrapText="1"/>
    </xf>
    <xf numFmtId="0" fontId="50" fillId="32" borderId="109" xfId="0" applyNumberFormat="1" applyFont="1" applyFill="1" applyBorder="1" applyAlignment="1">
      <alignment horizontal="left" vertical="center" wrapText="1" indent="1"/>
    </xf>
    <xf numFmtId="0" fontId="4" fillId="5" borderId="123" xfId="0" applyNumberFormat="1" applyFont="1" applyFill="1" applyBorder="1" applyAlignment="1">
      <alignment horizontal="justify" vertical="center" wrapText="1"/>
    </xf>
    <xf numFmtId="1" fontId="4" fillId="5" borderId="124" xfId="0" applyNumberFormat="1" applyFont="1" applyFill="1" applyBorder="1" applyAlignment="1">
      <alignment horizontal="right" vertical="center"/>
    </xf>
    <xf numFmtId="1" fontId="4" fillId="5" borderId="125" xfId="0" applyNumberFormat="1" applyFont="1" applyFill="1" applyBorder="1" applyAlignment="1">
      <alignment horizontal="right" vertical="center"/>
    </xf>
    <xf numFmtId="1" fontId="4" fillId="5" borderId="126" xfId="0" applyNumberFormat="1" applyFont="1" applyFill="1" applyBorder="1" applyAlignment="1">
      <alignment horizontal="right" vertical="center"/>
    </xf>
    <xf numFmtId="1" fontId="4" fillId="5" borderId="127" xfId="0" applyNumberFormat="1" applyFont="1" applyFill="1" applyBorder="1" applyAlignment="1">
      <alignment horizontal="right" vertical="center"/>
    </xf>
    <xf numFmtId="1" fontId="4" fillId="5" borderId="128" xfId="0" applyNumberFormat="1" applyFont="1" applyFill="1" applyBorder="1" applyAlignment="1">
      <alignment horizontal="right" vertical="center"/>
    </xf>
    <xf numFmtId="0" fontId="46" fillId="5" borderId="13" xfId="0" applyNumberFormat="1" applyFont="1" applyFill="1" applyBorder="1" applyAlignment="1">
      <alignment vertical="top" wrapText="1"/>
    </xf>
    <xf numFmtId="0" fontId="62" fillId="0" borderId="1" xfId="0" applyNumberFormat="1" applyFont="1" applyFill="1" applyBorder="1" applyAlignment="1">
      <alignment horizontal="right" vertical="top" wrapText="1"/>
    </xf>
    <xf numFmtId="0" fontId="68" fillId="0" borderId="90" xfId="0" applyNumberFormat="1" applyFont="1" applyFill="1" applyBorder="1" applyAlignment="1" applyProtection="1">
      <alignment horizontal="left"/>
      <protection locked="0"/>
    </xf>
    <xf numFmtId="0" fontId="68" fillId="29" borderId="90" xfId="0" applyNumberFormat="1" applyFont="1" applyFill="1" applyBorder="1" applyAlignment="1">
      <alignment wrapText="1"/>
    </xf>
    <xf numFmtId="0" fontId="68" fillId="29" borderId="90" xfId="0" applyNumberFormat="1" applyFont="1" applyFill="1" applyBorder="1" applyProtection="1">
      <protection locked="0"/>
    </xf>
    <xf numFmtId="0" fontId="68" fillId="0" borderId="98" xfId="0" applyNumberFormat="1" applyFont="1" applyFill="1" applyBorder="1" applyAlignment="1" applyProtection="1">
      <alignment horizontal="right"/>
      <protection locked="0"/>
    </xf>
    <xf numFmtId="1" fontId="68" fillId="0" borderId="1" xfId="0" applyNumberFormat="1" applyFont="1" applyFill="1" applyBorder="1" applyAlignment="1">
      <alignment horizontal="center" vertical="center" wrapText="1"/>
    </xf>
    <xf numFmtId="1" fontId="68" fillId="0" borderId="1" xfId="0" applyNumberFormat="1" applyFont="1" applyFill="1" applyBorder="1" applyAlignment="1">
      <alignment vertical="center" wrapText="1"/>
    </xf>
    <xf numFmtId="1" fontId="68" fillId="0" borderId="1" xfId="0" applyNumberFormat="1" applyFont="1" applyFill="1" applyBorder="1" applyProtection="1">
      <protection locked="0"/>
    </xf>
    <xf numFmtId="1" fontId="68" fillId="0" borderId="1" xfId="0" applyNumberFormat="1" applyFont="1" applyFill="1" applyBorder="1"/>
    <xf numFmtId="172" fontId="62" fillId="29" borderId="1" xfId="0" applyFont="1" applyFill="1" applyBorder="1" applyAlignment="1">
      <alignment horizontal="center" vertical="center"/>
    </xf>
    <xf numFmtId="0" fontId="55" fillId="29" borderId="1" xfId="0" applyNumberFormat="1" applyFont="1" applyFill="1" applyBorder="1"/>
    <xf numFmtId="172" fontId="62" fillId="29" borderId="1" xfId="0" applyFont="1" applyFill="1" applyBorder="1" applyAlignment="1">
      <alignment vertical="center" wrapText="1"/>
    </xf>
    <xf numFmtId="172" fontId="68" fillId="0" borderId="1" xfId="0" applyFont="1" applyFill="1" applyBorder="1" applyProtection="1">
      <protection locked="0"/>
    </xf>
    <xf numFmtId="172" fontId="68" fillId="0" borderId="1" xfId="0" applyFont="1" applyFill="1" applyBorder="1" applyAlignment="1" applyProtection="1">
      <protection locked="0"/>
    </xf>
    <xf numFmtId="172" fontId="68" fillId="0" borderId="1" xfId="0" applyFont="1" applyFill="1" applyBorder="1" applyAlignment="1"/>
    <xf numFmtId="172" fontId="33" fillId="0" borderId="96" xfId="0" applyFont="1" applyFill="1" applyBorder="1"/>
    <xf numFmtId="172" fontId="33" fillId="0" borderId="97" xfId="0" applyFont="1" applyFill="1" applyBorder="1"/>
    <xf numFmtId="0" fontId="68" fillId="0" borderId="1" xfId="0" applyNumberFormat="1" applyFont="1" applyFill="1" applyBorder="1" applyAlignment="1" applyProtection="1">
      <protection locked="0"/>
    </xf>
    <xf numFmtId="0" fontId="68" fillId="0" borderId="1" xfId="0" applyNumberFormat="1" applyFont="1" applyFill="1" applyBorder="1" applyAlignment="1"/>
    <xf numFmtId="172" fontId="55" fillId="0" borderId="96" xfId="0" applyFont="1" applyFill="1" applyBorder="1"/>
    <xf numFmtId="172" fontId="55" fillId="0" borderId="97" xfId="0" applyFont="1" applyFill="1" applyBorder="1"/>
    <xf numFmtId="0" fontId="50" fillId="0" borderId="98" xfId="6709" applyFont="1" applyBorder="1" applyAlignment="1">
      <alignment horizontal="right"/>
    </xf>
    <xf numFmtId="167" fontId="50" fillId="0" borderId="98" xfId="6673" applyNumberFormat="1" applyFont="1" applyFill="1" applyBorder="1" applyAlignment="1">
      <alignment horizontal="right"/>
    </xf>
    <xf numFmtId="49" fontId="4" fillId="5" borderId="10" xfId="6673" applyNumberFormat="1" applyFont="1" applyFill="1" applyBorder="1" applyAlignment="1">
      <alignment horizontal="center" vertical="center" wrapText="1"/>
    </xf>
    <xf numFmtId="0" fontId="4" fillId="5" borderId="89" xfId="6673" applyFont="1" applyFill="1" applyBorder="1" applyAlignment="1">
      <alignment horizontal="center" vertical="center" wrapText="1"/>
    </xf>
    <xf numFmtId="172" fontId="4" fillId="5" borderId="10" xfId="6697" applyNumberFormat="1" applyFont="1" applyFill="1" applyBorder="1" applyAlignment="1">
      <alignment horizontal="center" vertical="center" wrapText="1"/>
    </xf>
    <xf numFmtId="172" fontId="4" fillId="5" borderId="89" xfId="6697" applyNumberFormat="1" applyFont="1" applyFill="1" applyBorder="1" applyAlignment="1">
      <alignment horizontal="center" vertical="top" wrapText="1"/>
    </xf>
    <xf numFmtId="172" fontId="4" fillId="5" borderId="90" xfId="6697" applyNumberFormat="1" applyFont="1" applyFill="1" applyBorder="1" applyAlignment="1">
      <alignment horizontal="center" vertical="top" wrapText="1"/>
    </xf>
    <xf numFmtId="172" fontId="47" fillId="0" borderId="12" xfId="6697" applyNumberFormat="1" applyFont="1" applyBorder="1"/>
    <xf numFmtId="0" fontId="55" fillId="0" borderId="92" xfId="6673" applyFont="1" applyBorder="1"/>
    <xf numFmtId="167" fontId="4" fillId="0" borderId="21" xfId="6697" applyNumberFormat="1" applyFont="1" applyBorder="1" applyAlignment="1"/>
    <xf numFmtId="0" fontId="55" fillId="0" borderId="12" xfId="6673" applyFont="1" applyBorder="1"/>
    <xf numFmtId="0" fontId="55" fillId="0" borderId="21" xfId="6673" applyFont="1" applyBorder="1"/>
    <xf numFmtId="172" fontId="4" fillId="0" borderId="12" xfId="6697" applyNumberFormat="1" applyFont="1" applyBorder="1" applyAlignment="1">
      <alignment horizontal="left" indent="1"/>
    </xf>
    <xf numFmtId="167" fontId="4" fillId="0" borderId="10" xfId="6697" applyNumberFormat="1" applyFont="1" applyBorder="1" applyAlignment="1"/>
    <xf numFmtId="0" fontId="55" fillId="0" borderId="13" xfId="6673" applyFont="1" applyBorder="1"/>
    <xf numFmtId="0" fontId="55" fillId="0" borderId="10" xfId="6673" applyFont="1" applyBorder="1"/>
    <xf numFmtId="172" fontId="46" fillId="0" borderId="12" xfId="6697" applyNumberFormat="1" applyFont="1" applyFill="1" applyBorder="1" applyAlignment="1" applyProtection="1">
      <alignment horizontal="left" indent="2"/>
      <protection locked="0"/>
    </xf>
    <xf numFmtId="167" fontId="46" fillId="0" borderId="21" xfId="6697" applyNumberFormat="1" applyFont="1" applyFill="1" applyBorder="1" applyAlignment="1" applyProtection="1">
      <protection locked="0"/>
    </xf>
    <xf numFmtId="10" fontId="46" fillId="0" borderId="12" xfId="6697" applyNumberFormat="1" applyFont="1" applyFill="1" applyBorder="1" applyAlignment="1" applyProtection="1">
      <protection locked="0"/>
    </xf>
    <xf numFmtId="172" fontId="4" fillId="0" borderId="12" xfId="6697" applyNumberFormat="1" applyFont="1" applyFill="1" applyBorder="1" applyAlignment="1">
      <alignment horizontal="left" indent="1"/>
    </xf>
    <xf numFmtId="167" fontId="4" fillId="0" borderId="89" xfId="6697" applyNumberFormat="1" applyFont="1" applyFill="1" applyBorder="1" applyAlignment="1"/>
    <xf numFmtId="0" fontId="55" fillId="0" borderId="96" xfId="6673" applyFont="1" applyFill="1" applyBorder="1"/>
    <xf numFmtId="172" fontId="50" fillId="0" borderId="12" xfId="6697" applyNumberFormat="1" applyFont="1" applyFill="1" applyBorder="1" applyAlignment="1" applyProtection="1">
      <alignment horizontal="left" indent="2"/>
      <protection locked="0"/>
    </xf>
    <xf numFmtId="172" fontId="4" fillId="5" borderId="92" xfId="6697" applyNumberFormat="1" applyFont="1" applyFill="1" applyBorder="1" applyAlignment="1">
      <alignment vertical="center"/>
    </xf>
    <xf numFmtId="167" fontId="4" fillId="5" borderId="90" xfId="6697" applyNumberFormat="1" applyFont="1" applyFill="1" applyBorder="1" applyAlignment="1">
      <alignment vertical="center"/>
    </xf>
    <xf numFmtId="0" fontId="55" fillId="5" borderId="90" xfId="6673" applyFont="1" applyFill="1" applyBorder="1"/>
    <xf numFmtId="0" fontId="55" fillId="5" borderId="21" xfId="6673" applyFont="1" applyFill="1" applyBorder="1"/>
    <xf numFmtId="0" fontId="55" fillId="0" borderId="98" xfId="6673" applyFont="1" applyBorder="1" applyAlignment="1">
      <alignment horizontal="right"/>
    </xf>
    <xf numFmtId="0" fontId="54" fillId="5" borderId="89" xfId="6673" quotePrefix="1" applyFont="1" applyFill="1" applyBorder="1" applyAlignment="1">
      <alignment vertical="top" wrapText="1"/>
    </xf>
    <xf numFmtId="0" fontId="54" fillId="5" borderId="89" xfId="6673" quotePrefix="1" applyFont="1" applyFill="1" applyBorder="1" applyAlignment="1">
      <alignment horizontal="center" vertical="top" wrapText="1"/>
    </xf>
    <xf numFmtId="0" fontId="8" fillId="0" borderId="0" xfId="6673" applyFont="1"/>
    <xf numFmtId="0" fontId="55" fillId="0" borderId="89" xfId="6673" applyFont="1" applyFill="1" applyBorder="1"/>
    <xf numFmtId="0" fontId="55" fillId="0" borderId="96" xfId="6673" applyFont="1" applyFill="1" applyBorder="1" applyAlignment="1">
      <alignment horizontal="left"/>
    </xf>
    <xf numFmtId="0" fontId="55" fillId="0" borderId="95" xfId="6673" applyFont="1" applyBorder="1"/>
    <xf numFmtId="0" fontId="55" fillId="0" borderId="94" xfId="6673" applyFont="1" applyBorder="1"/>
    <xf numFmtId="0" fontId="55" fillId="6" borderId="1" xfId="6673" applyFont="1" applyFill="1" applyBorder="1" applyAlignment="1">
      <alignment horizontal="center"/>
    </xf>
    <xf numFmtId="0" fontId="55" fillId="0" borderId="98" xfId="6673" applyFont="1" applyBorder="1"/>
    <xf numFmtId="0" fontId="55" fillId="5" borderId="10" xfId="6686" applyNumberFormat="1" applyFont="1" applyFill="1" applyBorder="1" applyAlignment="1">
      <alignment horizontal="right"/>
    </xf>
    <xf numFmtId="0" fontId="4" fillId="5" borderId="10" xfId="6700" applyNumberFormat="1" applyFont="1" applyFill="1" applyBorder="1" applyAlignment="1">
      <alignment horizontal="center" vertical="center" wrapText="1"/>
    </xf>
    <xf numFmtId="0" fontId="54" fillId="5" borderId="10" xfId="6686" applyNumberFormat="1" applyFont="1" applyFill="1" applyBorder="1" applyAlignment="1">
      <alignment horizontal="center" vertical="center" wrapText="1"/>
    </xf>
    <xf numFmtId="0" fontId="55" fillId="0" borderId="1" xfId="6686" applyNumberFormat="1" applyFont="1" applyFill="1" applyBorder="1"/>
    <xf numFmtId="172" fontId="55" fillId="0" borderId="96" xfId="6686" applyNumberFormat="1" applyFont="1" applyBorder="1"/>
    <xf numFmtId="172" fontId="55" fillId="0" borderId="97" xfId="6686" applyNumberFormat="1" applyFont="1" applyBorder="1"/>
    <xf numFmtId="172" fontId="56" fillId="0" borderId="98" xfId="6686" applyNumberFormat="1" applyFont="1" applyBorder="1" applyAlignment="1">
      <alignment horizontal="right"/>
    </xf>
    <xf numFmtId="1" fontId="55" fillId="0" borderId="1" xfId="6686" applyNumberFormat="1" applyFont="1" applyFill="1" applyBorder="1"/>
    <xf numFmtId="9" fontId="55" fillId="0" borderId="1" xfId="6686" applyNumberFormat="1" applyFont="1" applyFill="1" applyBorder="1"/>
    <xf numFmtId="172" fontId="55" fillId="0" borderId="0" xfId="6688" applyNumberFormat="1" applyFont="1"/>
    <xf numFmtId="0" fontId="55" fillId="5" borderId="9" xfId="6688" applyNumberFormat="1" applyFont="1" applyFill="1" applyBorder="1" applyAlignment="1">
      <alignment horizontal="right"/>
    </xf>
    <xf numFmtId="0" fontId="4" fillId="5" borderId="8" xfId="6701" applyNumberFormat="1" applyFont="1" applyFill="1" applyBorder="1" applyAlignment="1">
      <alignment horizontal="center"/>
    </xf>
    <xf numFmtId="0" fontId="54" fillId="5" borderId="8" xfId="6688" applyNumberFormat="1" applyFont="1" applyFill="1" applyBorder="1" applyAlignment="1">
      <alignment wrapText="1"/>
    </xf>
    <xf numFmtId="0" fontId="54" fillId="5" borderId="2" xfId="6688" applyNumberFormat="1" applyFont="1" applyFill="1" applyBorder="1" applyAlignment="1">
      <alignment wrapText="1"/>
    </xf>
    <xf numFmtId="0" fontId="55" fillId="0" borderId="4" xfId="6688" applyNumberFormat="1" applyFont="1" applyFill="1" applyBorder="1"/>
    <xf numFmtId="166" fontId="55" fillId="0" borderId="89" xfId="6688" applyNumberFormat="1" applyFont="1" applyFill="1" applyBorder="1"/>
    <xf numFmtId="165" fontId="55" fillId="0" borderId="89" xfId="6688" applyNumberFormat="1" applyFont="1" applyFill="1" applyBorder="1"/>
    <xf numFmtId="165" fontId="55" fillId="0" borderId="3" xfId="6688" applyNumberFormat="1" applyFont="1" applyFill="1" applyBorder="1"/>
    <xf numFmtId="10" fontId="55" fillId="0" borderId="0" xfId="6688" applyNumberFormat="1" applyFont="1"/>
    <xf numFmtId="0" fontId="4" fillId="0" borderId="4" xfId="6688" applyNumberFormat="1" applyFont="1" applyFill="1" applyBorder="1"/>
    <xf numFmtId="166" fontId="4" fillId="3" borderId="89" xfId="6688" applyNumberFormat="1" applyFont="1" applyFill="1" applyBorder="1"/>
    <xf numFmtId="0" fontId="4" fillId="0" borderId="6" xfId="6688" applyNumberFormat="1" applyFont="1" applyFill="1" applyBorder="1"/>
    <xf numFmtId="166" fontId="4" fillId="3" borderId="7" xfId="6688" applyNumberFormat="1" applyFont="1" applyFill="1" applyBorder="1"/>
    <xf numFmtId="0" fontId="4" fillId="5" borderId="9" xfId="6688" applyNumberFormat="1" applyFont="1" applyFill="1" applyBorder="1"/>
    <xf numFmtId="166" fontId="4" fillId="5" borderId="8" xfId="6688" applyNumberFormat="1" applyFont="1" applyFill="1" applyBorder="1" applyAlignment="1">
      <alignment horizontal="center" vertical="center" wrapText="1"/>
    </xf>
    <xf numFmtId="165" fontId="4" fillId="5" borderId="89" xfId="6688" applyNumberFormat="1" applyFont="1" applyFill="1" applyBorder="1" applyAlignment="1">
      <alignment horizontal="center" vertical="center" wrapText="1"/>
    </xf>
    <xf numFmtId="165" fontId="4" fillId="5" borderId="3" xfId="6688" applyNumberFormat="1" applyFont="1" applyFill="1" applyBorder="1" applyAlignment="1">
      <alignment horizontal="center" vertical="center" wrapText="1"/>
    </xf>
    <xf numFmtId="0" fontId="4" fillId="0" borderId="130" xfId="6688" applyNumberFormat="1" applyFont="1" applyFill="1" applyBorder="1"/>
    <xf numFmtId="166" fontId="4" fillId="3" borderId="15" xfId="6688" applyNumberFormat="1" applyFont="1" applyFill="1" applyBorder="1"/>
    <xf numFmtId="165" fontId="55" fillId="0" borderId="15" xfId="6688" applyNumberFormat="1" applyFont="1" applyFill="1" applyBorder="1"/>
    <xf numFmtId="165" fontId="55" fillId="0" borderId="131" xfId="6688" applyNumberFormat="1" applyFont="1" applyFill="1" applyBorder="1"/>
    <xf numFmtId="172" fontId="55" fillId="0" borderId="96" xfId="6688" applyNumberFormat="1" applyFont="1" applyBorder="1"/>
    <xf numFmtId="172" fontId="55" fillId="0" borderId="97" xfId="6688" applyNumberFormat="1" applyFont="1" applyBorder="1"/>
    <xf numFmtId="172" fontId="55" fillId="0" borderId="98" xfId="6688" applyNumberFormat="1" applyFont="1" applyBorder="1" applyAlignment="1">
      <alignment horizontal="right"/>
    </xf>
    <xf numFmtId="172" fontId="33" fillId="0" borderId="0" xfId="6674" applyNumberFormat="1" applyFont="1"/>
    <xf numFmtId="172" fontId="33" fillId="0" borderId="96" xfId="6674" applyNumberFormat="1" applyFont="1" applyBorder="1"/>
    <xf numFmtId="172" fontId="33" fillId="0" borderId="97" xfId="6674" applyNumberFormat="1" applyFont="1" applyBorder="1"/>
    <xf numFmtId="49" fontId="54" fillId="5" borderId="10" xfId="6674" applyNumberFormat="1" applyFont="1" applyFill="1" applyBorder="1" applyAlignment="1">
      <alignment horizontal="center"/>
    </xf>
    <xf numFmtId="172" fontId="54" fillId="5" borderId="89" xfId="6674" applyNumberFormat="1" applyFont="1" applyFill="1" applyBorder="1" applyAlignment="1">
      <alignment horizontal="center" vertical="top"/>
    </xf>
    <xf numFmtId="172" fontId="54" fillId="5" borderId="89" xfId="6674" applyNumberFormat="1" applyFont="1" applyFill="1" applyBorder="1" applyAlignment="1">
      <alignment horizontal="center" vertical="top" wrapText="1"/>
    </xf>
    <xf numFmtId="172" fontId="54" fillId="0" borderId="89" xfId="6674" applyNumberFormat="1" applyFont="1" applyBorder="1"/>
    <xf numFmtId="172" fontId="55" fillId="0" borderId="90" xfId="6674" applyNumberFormat="1" applyFont="1" applyBorder="1"/>
    <xf numFmtId="172" fontId="55" fillId="0" borderId="89" xfId="6674" applyNumberFormat="1" applyFont="1" applyBorder="1"/>
    <xf numFmtId="0" fontId="55" fillId="0" borderId="89" xfId="6674" applyNumberFormat="1" applyFont="1" applyBorder="1"/>
    <xf numFmtId="10" fontId="55" fillId="0" borderId="89" xfId="6674" applyNumberFormat="1" applyFont="1" applyBorder="1"/>
    <xf numFmtId="172" fontId="55" fillId="0" borderId="21" xfId="6674" applyNumberFormat="1" applyFont="1" applyBorder="1"/>
    <xf numFmtId="172" fontId="55" fillId="0" borderId="89" xfId="6674" applyNumberFormat="1" applyFont="1" applyBorder="1" applyAlignment="1">
      <alignment wrapText="1"/>
    </xf>
    <xf numFmtId="172" fontId="55" fillId="0" borderId="10" xfId="6674" applyNumberFormat="1" applyFont="1" applyBorder="1"/>
    <xf numFmtId="172" fontId="54" fillId="5" borderId="89" xfId="6674" applyNumberFormat="1" applyFont="1" applyFill="1" applyBorder="1"/>
    <xf numFmtId="0" fontId="54" fillId="5" borderId="89" xfId="6674" applyNumberFormat="1" applyFont="1" applyFill="1" applyBorder="1"/>
    <xf numFmtId="10" fontId="54" fillId="5" borderId="89" xfId="6674" applyNumberFormat="1" applyFont="1" applyFill="1" applyBorder="1"/>
    <xf numFmtId="172" fontId="56" fillId="0" borderId="89" xfId="6674" applyNumberFormat="1" applyFont="1" applyBorder="1"/>
    <xf numFmtId="165" fontId="55" fillId="0" borderId="89" xfId="6674" applyNumberFormat="1" applyFont="1" applyBorder="1"/>
    <xf numFmtId="172" fontId="60" fillId="0" borderId="98" xfId="6674" applyNumberFormat="1" applyFont="1" applyBorder="1" applyAlignment="1">
      <alignment horizontal="right"/>
    </xf>
    <xf numFmtId="0" fontId="4" fillId="5" borderId="1" xfId="6673" applyFont="1" applyFill="1" applyBorder="1" applyAlignment="1">
      <alignment horizontal="center" vertical="center" wrapText="1"/>
    </xf>
    <xf numFmtId="0" fontId="4" fillId="5" borderId="20" xfId="6673" applyFont="1" applyFill="1" applyBorder="1" applyAlignment="1">
      <alignment horizontal="center" vertical="center" wrapText="1"/>
    </xf>
    <xf numFmtId="9" fontId="55" fillId="0" borderId="1" xfId="31" applyFont="1" applyBorder="1"/>
    <xf numFmtId="0" fontId="54" fillId="0" borderId="89" xfId="6673" applyFont="1" applyBorder="1"/>
    <xf numFmtId="37" fontId="55" fillId="0" borderId="1" xfId="1" applyNumberFormat="1" applyFont="1" applyBorder="1"/>
    <xf numFmtId="172" fontId="55" fillId="0" borderId="0" xfId="6685" applyNumberFormat="1" applyFont="1"/>
    <xf numFmtId="0" fontId="54" fillId="5" borderId="10" xfId="6685" applyNumberFormat="1" applyFont="1" applyFill="1" applyBorder="1" applyAlignment="1">
      <alignment horizontal="right"/>
    </xf>
    <xf numFmtId="0" fontId="54" fillId="5" borderId="89" xfId="6685" applyNumberFormat="1" applyFont="1" applyFill="1" applyBorder="1" applyAlignment="1">
      <alignment horizontal="center"/>
    </xf>
    <xf numFmtId="0" fontId="55" fillId="0" borderId="89" xfId="6685" applyNumberFormat="1" applyFont="1" applyBorder="1"/>
    <xf numFmtId="1" fontId="55" fillId="0" borderId="0" xfId="6685" applyNumberFormat="1" applyFont="1"/>
    <xf numFmtId="172" fontId="55" fillId="0" borderId="0" xfId="6685" applyNumberFormat="1" applyFont="1" applyFill="1" applyBorder="1"/>
    <xf numFmtId="172" fontId="56" fillId="0" borderId="98" xfId="6685" applyNumberFormat="1" applyFont="1" applyBorder="1" applyAlignment="1">
      <alignment horizontal="right"/>
    </xf>
    <xf numFmtId="1" fontId="55" fillId="0" borderId="89" xfId="6685" applyNumberFormat="1" applyFont="1" applyBorder="1"/>
    <xf numFmtId="1" fontId="55" fillId="0" borderId="89" xfId="6685" applyNumberFormat="1" applyFont="1" applyBorder="1" applyAlignment="1">
      <alignment horizontal="right"/>
    </xf>
    <xf numFmtId="0" fontId="4" fillId="0" borderId="89" xfId="6673" applyNumberFormat="1" applyFont="1" applyBorder="1" applyAlignment="1"/>
    <xf numFmtId="0" fontId="4" fillId="0" borderId="89" xfId="6673" applyNumberFormat="1" applyFont="1" applyFill="1" applyBorder="1" applyAlignment="1"/>
    <xf numFmtId="0" fontId="55" fillId="0" borderId="89" xfId="6673" applyFont="1" applyBorder="1" applyAlignment="1">
      <alignment horizontal="right"/>
    </xf>
    <xf numFmtId="0" fontId="4" fillId="0" borderId="12" xfId="6673" applyFont="1" applyBorder="1"/>
    <xf numFmtId="167" fontId="4" fillId="0" borderId="90" xfId="6673" applyNumberFormat="1" applyFont="1" applyBorder="1" applyAlignment="1">
      <alignment horizontal="center"/>
    </xf>
    <xf numFmtId="0" fontId="4" fillId="0" borderId="12" xfId="6673" applyFont="1" applyFill="1" applyBorder="1"/>
    <xf numFmtId="167" fontId="46" fillId="0" borderId="21" xfId="6673" applyNumberFormat="1" applyFont="1" applyBorder="1"/>
    <xf numFmtId="0" fontId="46" fillId="0" borderId="12" xfId="6673" applyFont="1" applyFill="1" applyBorder="1" applyAlignment="1">
      <alignment horizontal="left" indent="1"/>
    </xf>
    <xf numFmtId="0" fontId="4" fillId="5" borderId="96" xfId="6673" applyFont="1" applyFill="1" applyBorder="1"/>
    <xf numFmtId="167" fontId="4" fillId="5" borderId="89" xfId="6673" applyNumberFormat="1" applyFont="1" applyFill="1" applyBorder="1"/>
    <xf numFmtId="0" fontId="46" fillId="0" borderId="12" xfId="6673" applyFont="1" applyBorder="1"/>
    <xf numFmtId="167" fontId="4" fillId="0" borderId="21" xfId="6673" applyNumberFormat="1" applyFont="1" applyFill="1" applyBorder="1"/>
    <xf numFmtId="0" fontId="46" fillId="0" borderId="12" xfId="6673" applyFont="1" applyBorder="1" applyAlignment="1">
      <alignment horizontal="left" indent="1"/>
    </xf>
    <xf numFmtId="167" fontId="4" fillId="0" borderId="21" xfId="6673" applyNumberFormat="1" applyFont="1" applyFill="1" applyBorder="1" applyProtection="1">
      <protection locked="0"/>
    </xf>
    <xf numFmtId="0" fontId="46" fillId="0" borderId="13" xfId="6673" applyFont="1" applyBorder="1" applyAlignment="1">
      <alignment horizontal="left" indent="1"/>
    </xf>
    <xf numFmtId="167" fontId="4" fillId="0" borderId="10" xfId="6673" applyNumberFormat="1" applyFont="1" applyFill="1" applyBorder="1"/>
    <xf numFmtId="0" fontId="46" fillId="0" borderId="97" xfId="6673" applyFont="1" applyBorder="1"/>
    <xf numFmtId="0" fontId="46" fillId="0" borderId="0" xfId="6673" applyFont="1"/>
    <xf numFmtId="0" fontId="50" fillId="0" borderId="98" xfId="6673" applyFont="1" applyBorder="1" applyAlignment="1">
      <alignment horizontal="right"/>
    </xf>
    <xf numFmtId="0" fontId="50" fillId="0" borderId="96" xfId="6673" applyFont="1" applyBorder="1"/>
    <xf numFmtId="172" fontId="54" fillId="5" borderId="1" xfId="0" applyFont="1" applyFill="1" applyBorder="1"/>
    <xf numFmtId="0" fontId="47" fillId="0" borderId="1" xfId="0" applyNumberFormat="1" applyFont="1" applyBorder="1"/>
    <xf numFmtId="0" fontId="46" fillId="0" borderId="1" xfId="0" applyNumberFormat="1" applyFont="1" applyBorder="1" applyAlignment="1">
      <alignment horizontal="left" indent="1"/>
    </xf>
    <xf numFmtId="0" fontId="4" fillId="5" borderId="1" xfId="0" applyNumberFormat="1" applyFont="1" applyFill="1" applyBorder="1"/>
    <xf numFmtId="3" fontId="55" fillId="5" borderId="1" xfId="0" applyNumberFormat="1" applyFont="1" applyFill="1" applyBorder="1"/>
    <xf numFmtId="0" fontId="4" fillId="0" borderId="96" xfId="0" applyNumberFormat="1" applyFont="1" applyBorder="1"/>
    <xf numFmtId="172" fontId="55" fillId="0" borderId="98" xfId="0" applyFont="1" applyBorder="1"/>
    <xf numFmtId="0" fontId="4" fillId="5" borderId="10" xfId="0" applyNumberFormat="1" applyFont="1" applyFill="1" applyBorder="1" applyAlignment="1">
      <alignment horizontal="center" vertical="center" wrapText="1"/>
    </xf>
    <xf numFmtId="0" fontId="46" fillId="0" borderId="0" xfId="0" applyNumberFormat="1" applyFont="1"/>
    <xf numFmtId="0" fontId="4" fillId="5" borderId="89" xfId="0" applyNumberFormat="1" applyFont="1" applyFill="1" applyBorder="1" applyAlignment="1">
      <alignment horizontal="center" vertical="center" wrapText="1"/>
    </xf>
    <xf numFmtId="0" fontId="47" fillId="0" borderId="89" xfId="0" applyNumberFormat="1" applyFont="1" applyBorder="1"/>
    <xf numFmtId="0" fontId="46" fillId="0" borderId="89" xfId="0" applyNumberFormat="1" applyFont="1" applyBorder="1" applyAlignment="1">
      <alignment horizontal="left" indent="1"/>
    </xf>
    <xf numFmtId="0" fontId="4" fillId="0" borderId="89" xfId="0" applyNumberFormat="1" applyFont="1" applyBorder="1"/>
    <xf numFmtId="0" fontId="46" fillId="0" borderId="89" xfId="0" applyNumberFormat="1" applyFont="1" applyBorder="1"/>
    <xf numFmtId="172" fontId="55" fillId="0" borderId="0" xfId="0" applyFont="1" applyAlignment="1">
      <alignment wrapText="1"/>
    </xf>
    <xf numFmtId="0" fontId="54" fillId="0" borderId="1" xfId="6673" applyFont="1" applyFill="1" applyBorder="1" applyAlignment="1">
      <alignment horizontal="left"/>
    </xf>
    <xf numFmtId="0" fontId="54" fillId="0" borderId="1" xfId="6673" applyFont="1" applyBorder="1" applyAlignment="1">
      <alignment horizontal="center"/>
    </xf>
    <xf numFmtId="0" fontId="54" fillId="31" borderId="1" xfId="6673" applyFont="1" applyFill="1" applyBorder="1" applyAlignment="1">
      <alignment horizontal="justify" vertical="top" wrapText="1"/>
    </xf>
    <xf numFmtId="0" fontId="55" fillId="0" borderId="20" xfId="6673" applyFont="1" applyBorder="1" applyAlignment="1">
      <alignment horizontal="right"/>
    </xf>
    <xf numFmtId="0" fontId="56" fillId="0" borderId="20" xfId="6673" applyFont="1" applyBorder="1" applyAlignment="1">
      <alignment horizontal="right"/>
    </xf>
    <xf numFmtId="0" fontId="54" fillId="31" borderId="10" xfId="6673" applyFont="1" applyFill="1" applyBorder="1" applyAlignment="1">
      <alignment horizontal="justify" vertical="top" wrapText="1"/>
    </xf>
    <xf numFmtId="0" fontId="55" fillId="0" borderId="90" xfId="6673" applyFont="1" applyBorder="1" applyAlignment="1">
      <alignment horizontal="justify" vertical="top" wrapText="1"/>
    </xf>
    <xf numFmtId="172" fontId="55" fillId="0" borderId="1" xfId="0" applyFont="1" applyFill="1" applyBorder="1" applyAlignment="1"/>
    <xf numFmtId="17" fontId="55" fillId="5" borderId="1" xfId="0" applyNumberFormat="1" applyFont="1" applyFill="1" applyBorder="1" applyAlignment="1">
      <alignment horizontal="right"/>
    </xf>
    <xf numFmtId="172" fontId="71" fillId="0" borderId="0" xfId="0" applyFont="1"/>
    <xf numFmtId="172" fontId="4" fillId="5" borderId="90" xfId="0" applyFont="1" applyFill="1" applyBorder="1" applyAlignment="1">
      <alignment horizontal="center" vertical="center" wrapText="1"/>
    </xf>
    <xf numFmtId="172" fontId="4" fillId="0" borderId="13" xfId="0" applyFont="1" applyFill="1" applyBorder="1" applyAlignment="1">
      <alignment horizontal="center" vertical="center" wrapText="1"/>
    </xf>
    <xf numFmtId="172" fontId="4" fillId="0" borderId="31" xfId="0" applyFont="1" applyFill="1" applyBorder="1" applyAlignment="1">
      <alignment horizontal="center" vertical="center" wrapText="1"/>
    </xf>
    <xf numFmtId="172" fontId="4" fillId="0" borderId="20" xfId="0" applyFont="1" applyFill="1" applyBorder="1" applyAlignment="1">
      <alignment horizontal="center" vertical="center" wrapText="1"/>
    </xf>
    <xf numFmtId="172" fontId="4" fillId="5" borderId="10" xfId="0" applyFont="1" applyFill="1" applyBorder="1" applyAlignment="1" applyProtection="1">
      <alignment horizontal="center" vertical="center"/>
    </xf>
    <xf numFmtId="172" fontId="4" fillId="0" borderId="0" xfId="0" applyFont="1" applyFill="1" applyBorder="1" applyAlignment="1">
      <alignment horizontal="center" vertical="center" wrapText="1"/>
    </xf>
    <xf numFmtId="172" fontId="4" fillId="0" borderId="30" xfId="0" applyFont="1" applyFill="1" applyBorder="1" applyAlignment="1">
      <alignment horizontal="center" vertical="center" wrapText="1"/>
    </xf>
    <xf numFmtId="172" fontId="4" fillId="0" borderId="19" xfId="0" applyFont="1" applyFill="1" applyBorder="1" applyAlignment="1">
      <alignment horizontal="center" vertical="center" wrapText="1"/>
    </xf>
    <xf numFmtId="172" fontId="72" fillId="0" borderId="21" xfId="0" applyNumberFormat="1" applyFont="1" applyBorder="1" applyAlignment="1" applyProtection="1">
      <alignment horizontal="left"/>
    </xf>
    <xf numFmtId="0" fontId="46" fillId="0" borderId="21" xfId="0" applyNumberFormat="1" applyFont="1" applyFill="1" applyBorder="1" applyAlignment="1" applyProtection="1">
      <alignment horizontal="center"/>
    </xf>
    <xf numFmtId="167" fontId="46" fillId="0" borderId="21" xfId="0" applyNumberFormat="1" applyFont="1" applyFill="1" applyBorder="1" applyProtection="1"/>
    <xf numFmtId="167" fontId="46" fillId="0" borderId="52" xfId="0" applyNumberFormat="1" applyFont="1" applyFill="1" applyBorder="1" applyProtection="1"/>
    <xf numFmtId="167" fontId="46" fillId="0" borderId="30" xfId="0" applyNumberFormat="1" applyFont="1" applyFill="1" applyBorder="1" applyProtection="1"/>
    <xf numFmtId="167" fontId="46" fillId="0" borderId="19" xfId="0" applyNumberFormat="1" applyFont="1" applyFill="1" applyBorder="1" applyProtection="1"/>
    <xf numFmtId="9" fontId="8" fillId="0" borderId="0" xfId="0" applyNumberFormat="1" applyFont="1"/>
    <xf numFmtId="172" fontId="46" fillId="0" borderId="21" xfId="0" applyNumberFormat="1" applyFont="1" applyBorder="1" applyAlignment="1" applyProtection="1">
      <alignment horizontal="left" indent="1"/>
    </xf>
    <xf numFmtId="167" fontId="46" fillId="0" borderId="21" xfId="0" applyNumberFormat="1" applyFont="1" applyFill="1" applyBorder="1" applyProtection="1">
      <protection locked="0"/>
    </xf>
    <xf numFmtId="167" fontId="46" fillId="3" borderId="52" xfId="0" applyNumberFormat="1" applyFont="1" applyFill="1" applyBorder="1" applyProtection="1">
      <protection locked="0"/>
    </xf>
    <xf numFmtId="167" fontId="46" fillId="3" borderId="30" xfId="0" applyNumberFormat="1" applyFont="1" applyFill="1" applyBorder="1" applyProtection="1">
      <protection locked="0"/>
    </xf>
    <xf numFmtId="167" fontId="46" fillId="3" borderId="19" xfId="0" applyNumberFormat="1" applyFont="1" applyFill="1" applyBorder="1" applyProtection="1">
      <protection locked="0"/>
    </xf>
    <xf numFmtId="172" fontId="50" fillId="0" borderId="21" xfId="0" applyNumberFormat="1" applyFont="1" applyBorder="1" applyAlignment="1" applyProtection="1">
      <alignment horizontal="left" indent="1"/>
    </xf>
    <xf numFmtId="167" fontId="46" fillId="0" borderId="89" xfId="0" applyNumberFormat="1" applyFont="1" applyFill="1" applyBorder="1" applyProtection="1"/>
    <xf numFmtId="167" fontId="46" fillId="0" borderId="57" xfId="0" applyNumberFormat="1" applyFont="1" applyFill="1" applyBorder="1" applyProtection="1"/>
    <xf numFmtId="167" fontId="46" fillId="0" borderId="39" xfId="0" applyNumberFormat="1" applyFont="1" applyFill="1" applyBorder="1" applyProtection="1"/>
    <xf numFmtId="167" fontId="46" fillId="0" borderId="40" xfId="0" applyNumberFormat="1" applyFont="1" applyFill="1" applyBorder="1" applyProtection="1"/>
    <xf numFmtId="172" fontId="50" fillId="0" borderId="21" xfId="0" applyNumberFormat="1" applyFont="1" applyBorder="1" applyAlignment="1" applyProtection="1">
      <alignment horizontal="right" indent="1"/>
    </xf>
    <xf numFmtId="9" fontId="46" fillId="0" borderId="89" xfId="0" applyNumberFormat="1" applyFont="1" applyFill="1" applyBorder="1" applyProtection="1"/>
    <xf numFmtId="167" fontId="46" fillId="0" borderId="99" xfId="0" applyNumberFormat="1" applyFont="1" applyFill="1" applyBorder="1" applyProtection="1"/>
    <xf numFmtId="167" fontId="46" fillId="0" borderId="64" xfId="0" applyNumberFormat="1" applyFont="1" applyFill="1" applyBorder="1" applyProtection="1"/>
    <xf numFmtId="167" fontId="46" fillId="0" borderId="65" xfId="0" applyNumberFormat="1" applyFont="1" applyFill="1" applyBorder="1" applyProtection="1"/>
    <xf numFmtId="172" fontId="4" fillId="0" borderId="10" xfId="0" applyNumberFormat="1" applyFont="1" applyBorder="1" applyAlignment="1" applyProtection="1">
      <alignment horizontal="left"/>
    </xf>
    <xf numFmtId="0" fontId="46" fillId="0" borderId="10" xfId="0" applyNumberFormat="1" applyFont="1" applyFill="1" applyBorder="1" applyAlignment="1" applyProtection="1">
      <alignment horizontal="center"/>
    </xf>
    <xf numFmtId="167" fontId="4" fillId="0" borderId="10" xfId="0" applyNumberFormat="1" applyFont="1" applyFill="1" applyBorder="1" applyProtection="1"/>
    <xf numFmtId="167" fontId="4" fillId="0" borderId="57" xfId="0" applyNumberFormat="1" applyFont="1" applyFill="1" applyBorder="1" applyProtection="1"/>
    <xf numFmtId="167" fontId="4" fillId="0" borderId="39" xfId="0" applyNumberFormat="1" applyFont="1" applyFill="1" applyBorder="1" applyProtection="1"/>
    <xf numFmtId="167" fontId="4" fillId="0" borderId="40" xfId="0" applyNumberFormat="1" applyFont="1" applyFill="1" applyBorder="1" applyProtection="1"/>
    <xf numFmtId="167" fontId="4" fillId="0" borderId="52" xfId="0" applyNumberFormat="1" applyFont="1" applyFill="1" applyBorder="1" applyProtection="1"/>
    <xf numFmtId="167" fontId="4" fillId="0" borderId="30" xfId="0" applyNumberFormat="1" applyFont="1" applyFill="1" applyBorder="1" applyProtection="1"/>
    <xf numFmtId="167" fontId="4" fillId="0" borderId="19" xfId="0" applyNumberFormat="1" applyFont="1" applyFill="1" applyBorder="1" applyProtection="1"/>
    <xf numFmtId="172" fontId="56" fillId="0" borderId="0" xfId="0" applyFont="1"/>
    <xf numFmtId="172" fontId="55" fillId="0" borderId="96" xfId="0" applyFont="1" applyBorder="1" applyAlignment="1">
      <alignment horizontal="right"/>
    </xf>
    <xf numFmtId="172" fontId="55" fillId="0" borderId="97" xfId="0" applyFont="1" applyBorder="1" applyAlignment="1">
      <alignment horizontal="right"/>
    </xf>
    <xf numFmtId="172" fontId="54" fillId="5" borderId="1" xfId="0" applyFont="1" applyFill="1" applyBorder="1" applyAlignment="1">
      <alignment horizontal="center"/>
    </xf>
    <xf numFmtId="172" fontId="64" fillId="0" borderId="90" xfId="6706" applyNumberFormat="1" applyFont="1" applyFill="1" applyBorder="1" applyAlignment="1">
      <alignment horizontal="left" vertical="top" wrapText="1"/>
    </xf>
    <xf numFmtId="172" fontId="55" fillId="0" borderId="90" xfId="6706" applyNumberFormat="1" applyFont="1" applyFill="1" applyBorder="1" applyAlignment="1">
      <alignment horizontal="left" vertical="top" wrapText="1"/>
    </xf>
    <xf numFmtId="172" fontId="55" fillId="0" borderId="90" xfId="6706" applyNumberFormat="1" applyFont="1" applyFill="1" applyBorder="1" applyAlignment="1">
      <alignment horizontal="center" vertical="center" wrapText="1"/>
    </xf>
    <xf numFmtId="0" fontId="55" fillId="0" borderId="1" xfId="6673" applyFont="1" applyBorder="1" applyAlignment="1">
      <alignment wrapText="1"/>
    </xf>
    <xf numFmtId="0" fontId="55" fillId="0" borderId="90" xfId="6673" applyFont="1" applyBorder="1" applyAlignment="1">
      <alignment wrapText="1"/>
    </xf>
    <xf numFmtId="0" fontId="55" fillId="0" borderId="98" xfId="6673" applyFont="1" applyBorder="1" applyAlignment="1">
      <alignment horizontal="right" wrapText="1"/>
    </xf>
    <xf numFmtId="172" fontId="54" fillId="5" borderId="90" xfId="6706" applyNumberFormat="1" applyFont="1" applyFill="1" applyBorder="1" applyAlignment="1">
      <alignment horizontal="left" vertical="top" wrapText="1"/>
    </xf>
    <xf numFmtId="172" fontId="54" fillId="5" borderId="1" xfId="6706" applyNumberFormat="1" applyFont="1" applyFill="1" applyBorder="1" applyAlignment="1">
      <alignment horizontal="center" vertical="top" wrapText="1"/>
    </xf>
    <xf numFmtId="172" fontId="54" fillId="5" borderId="21" xfId="6706" applyNumberFormat="1" applyFont="1" applyFill="1" applyBorder="1" applyAlignment="1">
      <alignment horizontal="left" vertical="top" wrapText="1"/>
    </xf>
    <xf numFmtId="172" fontId="54" fillId="5" borderId="92" xfId="6706" applyNumberFormat="1" applyFont="1" applyFill="1" applyBorder="1" applyAlignment="1">
      <alignment horizontal="center" vertical="top" wrapText="1"/>
    </xf>
    <xf numFmtId="172" fontId="54" fillId="5" borderId="90" xfId="6706" applyNumberFormat="1" applyFont="1" applyFill="1" applyBorder="1" applyAlignment="1">
      <alignment horizontal="center" vertical="top" wrapText="1"/>
    </xf>
    <xf numFmtId="172" fontId="64" fillId="5" borderId="111" xfId="6706" applyNumberFormat="1" applyFont="1" applyFill="1" applyBorder="1" applyAlignment="1">
      <alignment horizontal="right" wrapText="1"/>
    </xf>
    <xf numFmtId="172" fontId="54" fillId="5" borderId="90" xfId="6706" applyNumberFormat="1" applyFont="1" applyFill="1" applyBorder="1" applyAlignment="1">
      <alignment vertical="top" wrapText="1"/>
    </xf>
    <xf numFmtId="172" fontId="54" fillId="5" borderId="95" xfId="6706" applyNumberFormat="1" applyFont="1" applyFill="1" applyBorder="1" applyAlignment="1">
      <alignment horizontal="center" wrapText="1"/>
    </xf>
    <xf numFmtId="172" fontId="54" fillId="5" borderId="90" xfId="6706" applyNumberFormat="1" applyFont="1" applyFill="1" applyBorder="1" applyAlignment="1">
      <alignment horizontal="center" wrapText="1"/>
    </xf>
    <xf numFmtId="0" fontId="54" fillId="5" borderId="92" xfId="6673" applyFont="1" applyFill="1" applyBorder="1" applyAlignment="1">
      <alignment horizontal="center" vertical="top" wrapText="1"/>
    </xf>
    <xf numFmtId="172" fontId="54" fillId="5" borderId="10" xfId="6706" applyNumberFormat="1" applyFont="1" applyFill="1" applyBorder="1" applyAlignment="1">
      <alignment horizontal="center"/>
    </xf>
    <xf numFmtId="172" fontId="54" fillId="5" borderId="24" xfId="6706" applyNumberFormat="1" applyFont="1" applyFill="1" applyBorder="1" applyAlignment="1">
      <alignment horizontal="center"/>
    </xf>
    <xf numFmtId="0" fontId="4" fillId="5" borderId="15" xfId="6673" applyFont="1" applyFill="1" applyBorder="1" applyAlignment="1">
      <alignment horizontal="center" wrapText="1"/>
    </xf>
    <xf numFmtId="0" fontId="54" fillId="5" borderId="11" xfId="6673" applyFont="1" applyFill="1" applyBorder="1" applyAlignment="1">
      <alignment horizontal="center" vertical="top" wrapText="1"/>
    </xf>
    <xf numFmtId="0" fontId="54" fillId="5" borderId="15" xfId="6673" applyFont="1" applyFill="1" applyBorder="1" applyAlignment="1">
      <alignment horizontal="center" vertical="top" wrapText="1"/>
    </xf>
    <xf numFmtId="0" fontId="4" fillId="5" borderId="13" xfId="6673" applyFont="1" applyFill="1" applyBorder="1" applyAlignment="1">
      <alignment horizontal="center" wrapText="1"/>
    </xf>
    <xf numFmtId="0" fontId="4" fillId="5" borderId="10" xfId="6673" applyFont="1" applyFill="1" applyBorder="1" applyAlignment="1">
      <alignment horizontal="center" wrapText="1"/>
    </xf>
    <xf numFmtId="0" fontId="46" fillId="0" borderId="1" xfId="6673" applyFont="1" applyFill="1" applyBorder="1" applyAlignment="1">
      <alignment horizontal="center"/>
    </xf>
    <xf numFmtId="0" fontId="46" fillId="0" borderId="10" xfId="6673" applyFont="1" applyFill="1" applyBorder="1" applyAlignment="1">
      <alignment horizontal="right" wrapText="1"/>
    </xf>
    <xf numFmtId="0" fontId="55" fillId="0" borderId="10" xfId="6673" applyFont="1" applyFill="1" applyBorder="1" applyAlignment="1">
      <alignment horizontal="right"/>
    </xf>
    <xf numFmtId="0" fontId="55" fillId="0" borderId="10" xfId="6673" applyFont="1" applyBorder="1" applyAlignment="1">
      <alignment horizontal="right"/>
    </xf>
    <xf numFmtId="9" fontId="55" fillId="0" borderId="10" xfId="6673" applyNumberFormat="1" applyFont="1" applyBorder="1" applyAlignment="1">
      <alignment horizontal="right"/>
    </xf>
    <xf numFmtId="16" fontId="46" fillId="0" borderId="1" xfId="6673" quotePrefix="1" applyNumberFormat="1" applyFont="1" applyFill="1" applyBorder="1" applyAlignment="1">
      <alignment horizontal="center"/>
    </xf>
    <xf numFmtId="0" fontId="46" fillId="0" borderId="1" xfId="6673" applyFont="1" applyFill="1" applyBorder="1" applyAlignment="1">
      <alignment horizontal="right" wrapText="1"/>
    </xf>
    <xf numFmtId="0" fontId="55" fillId="0" borderId="1" xfId="6673" applyFont="1" applyBorder="1" applyAlignment="1">
      <alignment horizontal="right"/>
    </xf>
    <xf numFmtId="0" fontId="46" fillId="0" borderId="1" xfId="6673" quotePrefix="1" applyFont="1" applyFill="1" applyBorder="1" applyAlignment="1">
      <alignment horizontal="center"/>
    </xf>
    <xf numFmtId="0" fontId="46" fillId="0" borderId="0" xfId="6673" applyFont="1" applyFill="1" applyBorder="1" applyAlignment="1">
      <alignment horizontal="center"/>
    </xf>
    <xf numFmtId="0" fontId="46" fillId="0" borderId="0" xfId="6673" applyFont="1" applyFill="1" applyBorder="1" applyAlignment="1">
      <alignment horizontal="left" wrapText="1"/>
    </xf>
    <xf numFmtId="0" fontId="55" fillId="0" borderId="0" xfId="6673" applyFont="1" applyFill="1" applyBorder="1"/>
    <xf numFmtId="0" fontId="4" fillId="0" borderId="0" xfId="6673" applyFont="1" applyFill="1" applyBorder="1" applyAlignment="1">
      <alignment horizontal="center" wrapText="1"/>
    </xf>
    <xf numFmtId="0" fontId="4" fillId="0" borderId="0" xfId="6673" applyFont="1" applyFill="1" applyBorder="1" applyAlignment="1">
      <alignment horizontal="center" wrapText="1"/>
    </xf>
    <xf numFmtId="0" fontId="4" fillId="0" borderId="0" xfId="6673" applyFont="1" applyFill="1" applyBorder="1" applyAlignment="1">
      <alignment horizontal="center"/>
    </xf>
    <xf numFmtId="0" fontId="46" fillId="0" borderId="0" xfId="6673" applyFont="1" applyFill="1" applyBorder="1" applyAlignment="1"/>
    <xf numFmtId="0" fontId="46" fillId="0" borderId="0" xfId="6673" applyFont="1" applyFill="1" applyAlignment="1">
      <alignment horizontal="center"/>
    </xf>
    <xf numFmtId="0" fontId="46" fillId="0" borderId="0" xfId="6673" applyFont="1" applyFill="1" applyAlignment="1">
      <alignment horizontal="left" wrapText="1"/>
    </xf>
    <xf numFmtId="172" fontId="54" fillId="0" borderId="89" xfId="6704" applyNumberFormat="1" applyFont="1" applyBorder="1" applyAlignment="1">
      <alignment wrapText="1"/>
    </xf>
    <xf numFmtId="1" fontId="55" fillId="0" borderId="89" xfId="6704" applyNumberFormat="1" applyFont="1" applyBorder="1"/>
    <xf numFmtId="9" fontId="55" fillId="0" borderId="89" xfId="6704" applyNumberFormat="1" applyFont="1" applyBorder="1"/>
    <xf numFmtId="172" fontId="55" fillId="0" borderId="89" xfId="6704" applyNumberFormat="1" applyFont="1" applyBorder="1" applyAlignment="1">
      <alignment wrapText="1"/>
    </xf>
    <xf numFmtId="172" fontId="54" fillId="5" borderId="21" xfId="6704" applyNumberFormat="1" applyFont="1" applyFill="1" applyBorder="1" applyAlignment="1">
      <alignment horizontal="center" vertical="center"/>
    </xf>
    <xf numFmtId="172" fontId="54" fillId="5" borderId="1" xfId="6704" applyNumberFormat="1" applyFont="1" applyFill="1" applyBorder="1" applyAlignment="1">
      <alignment horizontal="center" vertical="top"/>
    </xf>
    <xf numFmtId="172" fontId="54" fillId="5" borderId="89" xfId="6704" applyNumberFormat="1" applyFont="1" applyFill="1" applyBorder="1" applyAlignment="1">
      <alignment horizontal="center" vertical="top" wrapText="1"/>
    </xf>
    <xf numFmtId="172" fontId="55" fillId="0" borderId="89" xfId="6705" applyNumberFormat="1" applyFont="1" applyBorder="1" applyAlignment="1">
      <alignment wrapText="1"/>
    </xf>
    <xf numFmtId="1" fontId="55" fillId="0" borderId="89" xfId="6705" applyNumberFormat="1" applyFont="1" applyBorder="1"/>
    <xf numFmtId="9" fontId="55" fillId="0" borderId="89" xfId="6705" applyNumberFormat="1" applyFont="1" applyBorder="1"/>
    <xf numFmtId="1" fontId="55" fillId="0" borderId="112" xfId="6705" applyNumberFormat="1" applyFont="1" applyBorder="1"/>
    <xf numFmtId="172" fontId="55" fillId="0" borderId="96" xfId="6705" applyNumberFormat="1" applyFont="1" applyBorder="1" applyAlignment="1">
      <alignment wrapText="1"/>
    </xf>
    <xf numFmtId="1" fontId="55" fillId="0" borderId="97" xfId="6705" applyNumberFormat="1" applyFont="1" applyBorder="1"/>
    <xf numFmtId="9" fontId="55" fillId="0" borderId="97" xfId="6705" applyNumberFormat="1" applyFont="1" applyBorder="1"/>
    <xf numFmtId="1" fontId="55" fillId="0" borderId="98" xfId="6705" applyNumberFormat="1" applyFont="1" applyBorder="1"/>
    <xf numFmtId="172" fontId="55" fillId="0" borderId="89" xfId="6705" applyNumberFormat="1" applyFont="1" applyBorder="1"/>
    <xf numFmtId="0" fontId="55" fillId="0" borderId="12" xfId="6673" applyFont="1" applyBorder="1" applyAlignment="1"/>
    <xf numFmtId="172" fontId="54" fillId="5" borderId="89" xfId="6705" applyNumberFormat="1" applyFont="1" applyFill="1" applyBorder="1" applyAlignment="1">
      <alignment horizontal="center" vertical="top" wrapText="1"/>
    </xf>
    <xf numFmtId="167" fontId="4" fillId="0" borderId="33" xfId="0" applyNumberFormat="1" applyFont="1" applyFill="1" applyBorder="1" applyProtection="1"/>
    <xf numFmtId="167" fontId="4" fillId="0" borderId="68" xfId="0" applyNumberFormat="1" applyFont="1" applyFill="1" applyBorder="1" applyProtection="1"/>
    <xf numFmtId="167" fontId="4" fillId="0" borderId="31" xfId="0" applyNumberFormat="1" applyFont="1" applyFill="1" applyBorder="1" applyProtection="1"/>
    <xf numFmtId="167" fontId="4" fillId="0" borderId="20" xfId="0" applyNumberFormat="1" applyFont="1" applyFill="1" applyBorder="1" applyProtection="1"/>
    <xf numFmtId="172" fontId="8" fillId="0" borderId="24" xfId="0" applyFont="1" applyBorder="1"/>
    <xf numFmtId="167" fontId="46" fillId="0" borderId="33" xfId="0" applyNumberFormat="1" applyFont="1" applyFill="1" applyBorder="1" applyProtection="1"/>
    <xf numFmtId="167" fontId="46" fillId="3" borderId="33" xfId="0" applyNumberFormat="1" applyFont="1" applyFill="1" applyBorder="1" applyProtection="1">
      <protection locked="0"/>
    </xf>
    <xf numFmtId="0" fontId="46" fillId="0" borderId="19" xfId="0" applyNumberFormat="1" applyFont="1" applyFill="1" applyBorder="1" applyAlignment="1" applyProtection="1">
      <alignment horizontal="center"/>
    </xf>
    <xf numFmtId="167" fontId="46" fillId="0" borderId="43" xfId="0" applyNumberFormat="1" applyFont="1" applyFill="1" applyBorder="1" applyProtection="1"/>
    <xf numFmtId="172" fontId="50" fillId="0" borderId="10" xfId="0" applyNumberFormat="1" applyFont="1" applyBorder="1" applyAlignment="1" applyProtection="1">
      <alignment horizontal="left" indent="1"/>
    </xf>
    <xf numFmtId="165" fontId="46" fillId="0" borderId="10" xfId="0" applyNumberFormat="1" applyFont="1" applyFill="1" applyBorder="1" applyProtection="1"/>
    <xf numFmtId="165" fontId="46" fillId="0" borderId="21" xfId="0" applyNumberFormat="1" applyFont="1" applyFill="1" applyBorder="1" applyProtection="1"/>
    <xf numFmtId="167" fontId="46" fillId="0" borderId="67" xfId="0" applyNumberFormat="1" applyFont="1" applyFill="1" applyBorder="1" applyProtection="1"/>
    <xf numFmtId="165" fontId="46" fillId="0" borderId="89" xfId="0" applyNumberFormat="1" applyFont="1" applyFill="1" applyBorder="1" applyProtection="1"/>
    <xf numFmtId="172" fontId="4" fillId="0" borderId="21" xfId="0" applyNumberFormat="1" applyFont="1" applyBorder="1" applyAlignment="1" applyProtection="1">
      <alignment horizontal="left"/>
    </xf>
    <xf numFmtId="167" fontId="4" fillId="0" borderId="21" xfId="0" applyNumberFormat="1" applyFont="1" applyFill="1" applyBorder="1" applyProtection="1"/>
    <xf numFmtId="167" fontId="4" fillId="0" borderId="43" xfId="0" applyNumberFormat="1" applyFont="1" applyFill="1" applyBorder="1" applyProtection="1"/>
    <xf numFmtId="172" fontId="8" fillId="0" borderId="97" xfId="0" applyFont="1" applyBorder="1" applyAlignment="1">
      <alignment horizontal="right"/>
    </xf>
    <xf numFmtId="172" fontId="49" fillId="0" borderId="98" xfId="0" applyFont="1" applyBorder="1" applyAlignment="1">
      <alignment horizontal="right"/>
    </xf>
    <xf numFmtId="172" fontId="4" fillId="5" borderId="15" xfId="0" applyFont="1" applyFill="1" applyBorder="1" applyAlignment="1">
      <alignment horizontal="center" vertical="center" wrapText="1"/>
    </xf>
    <xf numFmtId="172" fontId="4" fillId="5" borderId="13" xfId="0" applyFont="1" applyFill="1" applyBorder="1" applyAlignment="1">
      <alignment horizontal="center" vertical="center" wrapText="1"/>
    </xf>
    <xf numFmtId="172" fontId="4" fillId="0" borderId="10" xfId="0" applyNumberFormat="1" applyFont="1" applyBorder="1" applyProtection="1"/>
    <xf numFmtId="167" fontId="4" fillId="0" borderId="1" xfId="0" applyNumberFormat="1" applyFont="1" applyFill="1" applyBorder="1" applyProtection="1"/>
    <xf numFmtId="172" fontId="46" fillId="0" borderId="90" xfId="0" applyNumberFormat="1" applyFont="1" applyBorder="1" applyProtection="1"/>
    <xf numFmtId="167" fontId="46" fillId="0" borderId="90" xfId="0" applyNumberFormat="1" applyFont="1" applyFill="1" applyBorder="1" applyProtection="1"/>
    <xf numFmtId="172" fontId="46" fillId="0" borderId="21" xfId="0" applyNumberFormat="1" applyFont="1" applyBorder="1" applyAlignment="1" applyProtection="1">
      <alignment horizontal="left" wrapText="1"/>
    </xf>
    <xf numFmtId="172" fontId="46" fillId="0" borderId="10" xfId="0" applyNumberFormat="1" applyFont="1" applyBorder="1" applyAlignment="1" applyProtection="1">
      <alignment horizontal="left" wrapText="1"/>
    </xf>
    <xf numFmtId="9" fontId="46" fillId="0" borderId="10" xfId="0" applyNumberFormat="1" applyFont="1" applyFill="1" applyBorder="1" applyProtection="1"/>
    <xf numFmtId="172" fontId="4" fillId="0" borderId="89" xfId="0" applyNumberFormat="1" applyFont="1" applyBorder="1" applyProtection="1"/>
    <xf numFmtId="167" fontId="4" fillId="0" borderId="89" xfId="0" applyNumberFormat="1" applyFont="1" applyFill="1" applyBorder="1" applyProtection="1"/>
    <xf numFmtId="172" fontId="64" fillId="0" borderId="15" xfId="6706" applyNumberFormat="1" applyFont="1" applyFill="1" applyBorder="1" applyAlignment="1">
      <alignment horizontal="left" vertical="top" wrapText="1"/>
    </xf>
    <xf numFmtId="172" fontId="55" fillId="0" borderId="15" xfId="6706" applyNumberFormat="1" applyFont="1" applyFill="1" applyBorder="1" applyAlignment="1">
      <alignment horizontal="center" vertical="top" wrapText="1"/>
    </xf>
    <xf numFmtId="172" fontId="55" fillId="0" borderId="15" xfId="6706" applyNumberFormat="1" applyFont="1" applyFill="1" applyBorder="1" applyAlignment="1">
      <alignment horizontal="center" vertical="center" wrapText="1"/>
    </xf>
    <xf numFmtId="0" fontId="55" fillId="0" borderId="1" xfId="6673" applyNumberFormat="1" applyFont="1" applyBorder="1" applyAlignment="1">
      <alignment wrapText="1"/>
    </xf>
    <xf numFmtId="0" fontId="55" fillId="0" borderId="15" xfId="6706" applyNumberFormat="1" applyFont="1" applyFill="1" applyBorder="1" applyAlignment="1">
      <alignment horizontal="center" vertical="center" wrapText="1"/>
    </xf>
    <xf numFmtId="0" fontId="55" fillId="0" borderId="90" xfId="6673" applyNumberFormat="1" applyFont="1" applyBorder="1" applyAlignment="1">
      <alignment wrapText="1"/>
    </xf>
    <xf numFmtId="172" fontId="4" fillId="5" borderId="0" xfId="0" applyFont="1" applyFill="1" applyBorder="1" applyAlignment="1" applyProtection="1">
      <alignment horizontal="center" vertical="center"/>
    </xf>
    <xf numFmtId="172" fontId="4" fillId="5" borderId="20" xfId="0" applyFont="1" applyFill="1" applyBorder="1" applyAlignment="1">
      <alignment horizontal="center" vertical="center" wrapText="1"/>
    </xf>
    <xf numFmtId="172" fontId="50" fillId="0" borderId="10" xfId="0" applyNumberFormat="1" applyFont="1" applyBorder="1" applyAlignment="1" applyProtection="1">
      <alignment horizontal="right" indent="1"/>
    </xf>
    <xf numFmtId="167" fontId="46" fillId="0" borderId="10" xfId="0" applyNumberFormat="1" applyFont="1" applyFill="1" applyBorder="1" applyProtection="1"/>
    <xf numFmtId="0" fontId="55" fillId="0" borderId="15" xfId="6706" applyNumberFormat="1" applyFont="1" applyFill="1" applyBorder="1" applyAlignment="1">
      <alignment horizontal="left" vertical="top" wrapText="1"/>
    </xf>
    <xf numFmtId="0" fontId="55" fillId="0" borderId="15" xfId="6706" applyNumberFormat="1" applyFont="1" applyFill="1" applyBorder="1" applyAlignment="1">
      <alignment horizontal="center" vertical="top" wrapText="1"/>
    </xf>
    <xf numFmtId="172" fontId="4" fillId="5" borderId="24" xfId="0" applyFont="1" applyFill="1" applyBorder="1" applyAlignment="1" applyProtection="1">
      <alignment horizontal="center" vertical="center"/>
    </xf>
    <xf numFmtId="167" fontId="46" fillId="3" borderId="38" xfId="0" applyNumberFormat="1" applyFont="1" applyFill="1" applyBorder="1" applyProtection="1">
      <protection locked="0"/>
    </xf>
    <xf numFmtId="167" fontId="46" fillId="3" borderId="34" xfId="0" applyNumberFormat="1" applyFont="1" applyFill="1" applyBorder="1" applyProtection="1">
      <protection locked="0"/>
    </xf>
    <xf numFmtId="167" fontId="46" fillId="3" borderId="35" xfId="0" applyNumberFormat="1" applyFont="1" applyFill="1" applyBorder="1" applyProtection="1">
      <protection locked="0"/>
    </xf>
    <xf numFmtId="0" fontId="64" fillId="0" borderId="15" xfId="6706" applyNumberFormat="1" applyFont="1" applyFill="1" applyBorder="1" applyAlignment="1">
      <alignment horizontal="left" vertical="top" wrapText="1"/>
    </xf>
    <xf numFmtId="0" fontId="55" fillId="0" borderId="1" xfId="6673" applyNumberFormat="1" applyFont="1" applyBorder="1" applyAlignment="1">
      <alignment horizontal="center" wrapText="1"/>
    </xf>
    <xf numFmtId="0" fontId="55" fillId="0" borderId="1" xfId="6673" applyNumberFormat="1" applyFont="1" applyBorder="1" applyAlignment="1">
      <alignment horizontal="center" vertical="top" wrapText="1"/>
    </xf>
    <xf numFmtId="165" fontId="55" fillId="0" borderId="89" xfId="0" applyNumberFormat="1" applyFont="1" applyBorder="1"/>
    <xf numFmtId="172" fontId="54" fillId="5" borderId="89" xfId="0" applyFont="1" applyFill="1" applyBorder="1" applyAlignment="1">
      <alignment horizontal="center" vertical="top" wrapText="1"/>
    </xf>
    <xf numFmtId="0" fontId="64" fillId="0" borderId="90" xfId="6706" applyNumberFormat="1" applyFont="1" applyFill="1" applyBorder="1" applyAlignment="1">
      <alignment horizontal="left" vertical="top" wrapText="1"/>
    </xf>
    <xf numFmtId="0" fontId="55" fillId="0" borderId="90" xfId="6706" applyNumberFormat="1" applyFont="1" applyFill="1" applyBorder="1" applyAlignment="1">
      <alignment horizontal="left" vertical="top" wrapText="1"/>
    </xf>
    <xf numFmtId="0" fontId="55" fillId="0" borderId="90" xfId="6706" applyNumberFormat="1" applyFont="1" applyFill="1" applyBorder="1" applyAlignment="1">
      <alignment horizontal="center" vertical="top" wrapText="1"/>
    </xf>
    <xf numFmtId="0" fontId="55" fillId="0" borderId="90" xfId="6706" applyNumberFormat="1" applyFont="1" applyFill="1" applyBorder="1" applyAlignment="1">
      <alignment horizontal="center" vertical="center" wrapText="1"/>
    </xf>
    <xf numFmtId="3" fontId="55" fillId="0" borderId="1" xfId="0" applyNumberFormat="1" applyFont="1" applyBorder="1"/>
    <xf numFmtId="3" fontId="55" fillId="0" borderId="89" xfId="0" applyNumberFormat="1" applyFont="1" applyBorder="1"/>
    <xf numFmtId="172" fontId="54" fillId="5" borderId="90" xfId="0" applyFont="1" applyFill="1" applyBorder="1" applyAlignment="1">
      <alignment horizontal="center" vertical="top" wrapText="1"/>
    </xf>
    <xf numFmtId="172" fontId="54" fillId="5" borderId="89" xfId="0" applyFont="1" applyFill="1" applyBorder="1" applyAlignment="1">
      <alignment horizontal="center" vertical="center"/>
    </xf>
    <xf numFmtId="172" fontId="54" fillId="5" borderId="10" xfId="0" applyFont="1" applyFill="1" applyBorder="1" applyAlignment="1">
      <alignment horizontal="center" vertical="top" wrapText="1"/>
    </xf>
    <xf numFmtId="1" fontId="55" fillId="0" borderId="89" xfId="6704" applyNumberFormat="1" applyFont="1" applyBorder="1" applyAlignment="1">
      <alignment wrapText="1"/>
    </xf>
    <xf numFmtId="172" fontId="55" fillId="0" borderId="96" xfId="6704" applyNumberFormat="1" applyFont="1" applyBorder="1"/>
    <xf numFmtId="172" fontId="55" fillId="0" borderId="97" xfId="6704" applyNumberFormat="1" applyFont="1" applyBorder="1"/>
    <xf numFmtId="1" fontId="55" fillId="0" borderId="97" xfId="6704" applyNumberFormat="1" applyFont="1" applyBorder="1"/>
    <xf numFmtId="11" fontId="55" fillId="0" borderId="15" xfId="6706" applyNumberFormat="1" applyFont="1" applyFill="1" applyBorder="1" applyAlignment="1">
      <alignment horizontal="left" vertical="top" wrapText="1"/>
    </xf>
    <xf numFmtId="0" fontId="55" fillId="5" borderId="10" xfId="6673" applyFont="1" applyFill="1" applyBorder="1"/>
    <xf numFmtId="0" fontId="54" fillId="5" borderId="10" xfId="6673" applyFont="1" applyFill="1" applyBorder="1" applyAlignment="1">
      <alignment horizontal="center" vertical="center" wrapText="1"/>
    </xf>
    <xf numFmtId="0" fontId="55" fillId="0" borderId="89" xfId="6673" applyFont="1" applyFill="1" applyBorder="1" applyAlignment="1">
      <alignment horizontal="right" vertical="center" wrapText="1"/>
    </xf>
    <xf numFmtId="3" fontId="55" fillId="0" borderId="89" xfId="6673" applyNumberFormat="1" applyFont="1" applyBorder="1" applyAlignment="1">
      <alignment horizontal="right"/>
    </xf>
    <xf numFmtId="0" fontId="55" fillId="5" borderId="1" xfId="6673" applyFont="1" applyFill="1" applyBorder="1"/>
    <xf numFmtId="0" fontId="54" fillId="5" borderId="1" xfId="6673" applyFont="1" applyFill="1" applyBorder="1" applyAlignment="1">
      <alignment horizontal="center" vertical="center" wrapText="1"/>
    </xf>
    <xf numFmtId="172" fontId="56" fillId="0" borderId="98" xfId="0" applyFont="1" applyBorder="1" applyAlignment="1">
      <alignment horizontal="right"/>
    </xf>
    <xf numFmtId="0" fontId="56" fillId="0" borderId="98" xfId="6673" applyFont="1" applyBorder="1" applyAlignment="1">
      <alignment horizontal="right"/>
    </xf>
    <xf numFmtId="172" fontId="54" fillId="5" borderId="95" xfId="6706" applyNumberFormat="1" applyFont="1" applyFill="1" applyBorder="1" applyAlignment="1">
      <alignment horizontal="center" wrapText="1"/>
    </xf>
    <xf numFmtId="172" fontId="54" fillId="5" borderId="92" xfId="6706" applyNumberFormat="1" applyFont="1" applyFill="1" applyBorder="1" applyAlignment="1">
      <alignment horizontal="center" vertical="top" wrapText="1"/>
    </xf>
    <xf numFmtId="0" fontId="4" fillId="0" borderId="0" xfId="6673" applyFont="1" applyFill="1" applyBorder="1" applyAlignment="1">
      <alignment horizontal="center" wrapText="1"/>
    </xf>
    <xf numFmtId="172" fontId="54" fillId="5" borderId="21" xfId="6704" applyNumberFormat="1" applyFont="1" applyFill="1" applyBorder="1" applyAlignment="1">
      <alignment horizontal="center" vertical="center"/>
    </xf>
    <xf numFmtId="0" fontId="54" fillId="5" borderId="90" xfId="6673" applyFont="1" applyFill="1" applyBorder="1" applyAlignment="1">
      <alignment horizontal="center" vertical="top" wrapText="1"/>
    </xf>
    <xf numFmtId="0" fontId="55" fillId="0" borderId="89" xfId="6673" applyNumberFormat="1" applyFont="1" applyBorder="1"/>
    <xf numFmtId="172" fontId="55" fillId="0" borderId="15" xfId="6706" applyNumberFormat="1" applyFont="1" applyFill="1" applyBorder="1" applyAlignment="1">
      <alignment horizontal="left" vertical="top" wrapText="1"/>
    </xf>
    <xf numFmtId="0" fontId="64" fillId="0" borderId="1" xfId="6673" applyFont="1" applyBorder="1" applyAlignment="1">
      <alignment wrapText="1"/>
    </xf>
    <xf numFmtId="172" fontId="55" fillId="5" borderId="1" xfId="6704" applyNumberFormat="1" applyFont="1" applyFill="1" applyBorder="1" applyAlignment="1">
      <alignment horizontal="center" vertical="top"/>
    </xf>
    <xf numFmtId="172" fontId="55" fillId="5" borderId="89" xfId="6704" applyNumberFormat="1" applyFont="1" applyFill="1" applyBorder="1" applyAlignment="1">
      <alignment horizontal="center" vertical="top" wrapText="1"/>
    </xf>
    <xf numFmtId="0" fontId="55" fillId="0" borderId="1" xfId="0" applyNumberFormat="1" applyFont="1" applyBorder="1" applyAlignment="1">
      <alignment horizontal="left"/>
    </xf>
    <xf numFmtId="172" fontId="55" fillId="0" borderId="1" xfId="0" applyFont="1" applyBorder="1" applyAlignment="1">
      <alignment horizontal="right"/>
    </xf>
    <xf numFmtId="172" fontId="74" fillId="0" borderId="15" xfId="6706" applyNumberFormat="1" applyFont="1" applyFill="1" applyBorder="1" applyAlignment="1">
      <alignment horizontal="left" vertical="top" wrapText="1"/>
    </xf>
    <xf numFmtId="172" fontId="8" fillId="0" borderId="15" xfId="6706" applyNumberFormat="1" applyFont="1" applyFill="1" applyBorder="1" applyAlignment="1">
      <alignment horizontal="left" vertical="top" wrapText="1"/>
    </xf>
    <xf numFmtId="0" fontId="74" fillId="0" borderId="1" xfId="6673" applyFont="1" applyBorder="1" applyAlignment="1">
      <alignment wrapText="1"/>
    </xf>
    <xf numFmtId="0" fontId="8" fillId="0" borderId="1" xfId="6673" applyFont="1" applyBorder="1" applyAlignment="1">
      <alignment wrapText="1"/>
    </xf>
    <xf numFmtId="0" fontId="8" fillId="0" borderId="90" xfId="6673" applyFont="1" applyBorder="1" applyAlignment="1">
      <alignment wrapText="1"/>
    </xf>
    <xf numFmtId="172" fontId="41" fillId="5" borderId="90" xfId="6706" applyNumberFormat="1" applyFont="1" applyFill="1" applyBorder="1" applyAlignment="1">
      <alignment horizontal="left" vertical="top" wrapText="1"/>
    </xf>
    <xf numFmtId="172" fontId="41" fillId="5" borderId="1" xfId="6706" applyNumberFormat="1" applyFont="1" applyFill="1" applyBorder="1" applyAlignment="1">
      <alignment horizontal="center" vertical="top" wrapText="1"/>
    </xf>
    <xf numFmtId="172" fontId="41" fillId="5" borderId="21" xfId="6706" applyNumberFormat="1" applyFont="1" applyFill="1" applyBorder="1" applyAlignment="1">
      <alignment horizontal="left" vertical="top" wrapText="1"/>
    </xf>
    <xf numFmtId="172" fontId="41" fillId="5" borderId="92" xfId="6706" applyNumberFormat="1" applyFont="1" applyFill="1" applyBorder="1" applyAlignment="1">
      <alignment horizontal="center" vertical="top" wrapText="1"/>
    </xf>
    <xf numFmtId="172" fontId="41" fillId="5" borderId="90" xfId="6706" applyNumberFormat="1" applyFont="1" applyFill="1" applyBorder="1" applyAlignment="1">
      <alignment horizontal="center" vertical="top" wrapText="1"/>
    </xf>
    <xf numFmtId="172" fontId="74" fillId="5" borderId="111" xfId="6706" applyNumberFormat="1" applyFont="1" applyFill="1" applyBorder="1" applyAlignment="1">
      <alignment horizontal="right" wrapText="1"/>
    </xf>
    <xf numFmtId="172" fontId="41" fillId="5" borderId="90" xfId="6706" applyNumberFormat="1" applyFont="1" applyFill="1" applyBorder="1" applyAlignment="1">
      <alignment vertical="top" wrapText="1"/>
    </xf>
    <xf numFmtId="172" fontId="41" fillId="5" borderId="95" xfId="6706" applyNumberFormat="1" applyFont="1" applyFill="1" applyBorder="1" applyAlignment="1">
      <alignment horizontal="center" wrapText="1"/>
    </xf>
    <xf numFmtId="172" fontId="41" fillId="5" borderId="90" xfId="6706" applyNumberFormat="1" applyFont="1" applyFill="1" applyBorder="1" applyAlignment="1">
      <alignment horizontal="center" wrapText="1"/>
    </xf>
    <xf numFmtId="0" fontId="41" fillId="5" borderId="92" xfId="6673" applyFont="1" applyFill="1" applyBorder="1" applyAlignment="1">
      <alignment horizontal="center" vertical="top" wrapText="1"/>
    </xf>
    <xf numFmtId="0" fontId="41" fillId="5" borderId="90" xfId="6673" applyFont="1" applyFill="1" applyBorder="1" applyAlignment="1">
      <alignment horizontal="center" vertical="top" wrapText="1"/>
    </xf>
    <xf numFmtId="172" fontId="41" fillId="5" borderId="10" xfId="6706" applyNumberFormat="1" applyFont="1" applyFill="1" applyBorder="1" applyAlignment="1">
      <alignment horizontal="center"/>
    </xf>
    <xf numFmtId="172" fontId="41" fillId="5" borderId="24" xfId="6706" applyNumberFormat="1" applyFont="1" applyFill="1" applyBorder="1" applyAlignment="1">
      <alignment horizontal="center"/>
    </xf>
    <xf numFmtId="0" fontId="41" fillId="5" borderId="24" xfId="6673" applyFont="1" applyFill="1" applyBorder="1" applyAlignment="1">
      <alignment horizontal="center"/>
    </xf>
    <xf numFmtId="0" fontId="41" fillId="5" borderId="10" xfId="6673" applyFont="1" applyFill="1" applyBorder="1" applyAlignment="1">
      <alignment horizontal="center"/>
    </xf>
    <xf numFmtId="0" fontId="49" fillId="0" borderId="98" xfId="6673" applyFont="1" applyBorder="1" applyAlignment="1">
      <alignment horizontal="right" wrapText="1"/>
    </xf>
    <xf numFmtId="0" fontId="55" fillId="5" borderId="21" xfId="6673" applyFont="1" applyFill="1" applyBorder="1" applyAlignment="1"/>
    <xf numFmtId="0" fontId="55" fillId="5" borderId="10" xfId="6673" applyFont="1" applyFill="1" applyBorder="1" applyAlignment="1"/>
    <xf numFmtId="0" fontId="54" fillId="5" borderId="89" xfId="6673" applyFont="1" applyFill="1" applyBorder="1" applyAlignment="1">
      <alignment horizontal="center" vertical="center" wrapText="1"/>
    </xf>
    <xf numFmtId="3" fontId="55" fillId="0" borderId="89" xfId="6673" applyNumberFormat="1" applyFont="1" applyBorder="1"/>
    <xf numFmtId="172" fontId="64" fillId="0" borderId="15" xfId="6706" applyNumberFormat="1" applyFont="1" applyFill="1" applyBorder="1" applyAlignment="1">
      <alignment horizontal="left" vertical="top" wrapText="1"/>
    </xf>
    <xf numFmtId="0" fontId="55" fillId="0" borderId="1" xfId="6673" applyFont="1" applyBorder="1" applyAlignment="1">
      <alignment horizontal="center" vertical="top" wrapText="1"/>
    </xf>
    <xf numFmtId="172" fontId="54" fillId="5" borderId="10" xfId="0" applyFont="1" applyFill="1" applyBorder="1" applyAlignment="1">
      <alignment horizontal="left"/>
    </xf>
    <xf numFmtId="172" fontId="54" fillId="5" borderId="10" xfId="0" applyFont="1" applyFill="1" applyBorder="1" applyAlignment="1">
      <alignment horizontal="center"/>
    </xf>
    <xf numFmtId="172" fontId="55" fillId="0" borderId="89" xfId="0" applyFont="1" applyFill="1" applyBorder="1" applyAlignment="1">
      <alignment horizontal="right"/>
    </xf>
    <xf numFmtId="0" fontId="55" fillId="0" borderId="97" xfId="0" applyNumberFormat="1" applyFont="1" applyBorder="1"/>
    <xf numFmtId="172" fontId="55" fillId="0" borderId="0" xfId="0" applyFont="1" applyBorder="1"/>
    <xf numFmtId="0" fontId="55" fillId="0" borderId="0" xfId="0" applyNumberFormat="1" applyFont="1" applyBorder="1"/>
    <xf numFmtId="0" fontId="56" fillId="0" borderId="98" xfId="0" applyNumberFormat="1" applyFont="1" applyBorder="1" applyAlignment="1">
      <alignment horizontal="right"/>
    </xf>
    <xf numFmtId="172" fontId="54" fillId="5" borderId="0" xfId="0" applyFont="1" applyFill="1" applyBorder="1" applyAlignment="1">
      <alignment horizontal="center"/>
    </xf>
    <xf numFmtId="172" fontId="54" fillId="5" borderId="19" xfId="0" applyFont="1" applyFill="1" applyBorder="1" applyAlignment="1">
      <alignment horizontal="center"/>
    </xf>
    <xf numFmtId="172" fontId="54" fillId="5" borderId="90" xfId="0" applyFont="1" applyFill="1" applyBorder="1" applyAlignment="1">
      <alignment horizontal="center"/>
    </xf>
    <xf numFmtId="164" fontId="55" fillId="0" borderId="10" xfId="1" applyNumberFormat="1" applyFont="1" applyBorder="1"/>
    <xf numFmtId="164" fontId="55" fillId="0" borderId="89" xfId="1" applyNumberFormat="1" applyFont="1" applyBorder="1"/>
    <xf numFmtId="172" fontId="55" fillId="0" borderId="89" xfId="0" applyFont="1" applyFill="1" applyBorder="1" applyAlignment="1">
      <alignment horizontal="left"/>
    </xf>
    <xf numFmtId="0" fontId="55" fillId="0" borderId="89" xfId="0" applyNumberFormat="1" applyFont="1" applyFill="1" applyBorder="1" applyAlignment="1">
      <alignment wrapText="1"/>
    </xf>
    <xf numFmtId="0" fontId="55" fillId="0" borderId="10" xfId="0" applyNumberFormat="1" applyFont="1" applyBorder="1"/>
    <xf numFmtId="172" fontId="55" fillId="0" borderId="10" xfId="0" applyFont="1" applyBorder="1"/>
    <xf numFmtId="0" fontId="55" fillId="0" borderId="90" xfId="0" applyNumberFormat="1" applyFont="1" applyFill="1" applyBorder="1" applyAlignment="1">
      <alignment horizontal="right" wrapText="1"/>
    </xf>
    <xf numFmtId="172" fontId="55" fillId="0" borderId="90" xfId="0" applyFont="1" applyBorder="1"/>
    <xf numFmtId="0" fontId="55" fillId="0" borderId="96" xfId="0" applyNumberFormat="1" applyFont="1" applyFill="1" applyBorder="1"/>
    <xf numFmtId="0" fontId="55" fillId="0" borderId="97" xfId="0" applyNumberFormat="1" applyFont="1" applyFill="1" applyBorder="1"/>
    <xf numFmtId="172" fontId="55" fillId="0" borderId="98" xfId="0" applyFont="1" applyFill="1" applyBorder="1"/>
    <xf numFmtId="172" fontId="56" fillId="0" borderId="1" xfId="0" applyFont="1" applyFill="1" applyBorder="1"/>
    <xf numFmtId="3" fontId="55" fillId="0" borderId="10" xfId="0" applyNumberFormat="1" applyFont="1" applyBorder="1"/>
    <xf numFmtId="172" fontId="64" fillId="0" borderId="1" xfId="6706" applyNumberFormat="1" applyFont="1" applyFill="1" applyBorder="1" applyAlignment="1">
      <alignment horizontal="center" vertical="top" wrapText="1"/>
    </xf>
    <xf numFmtId="0" fontId="4" fillId="0" borderId="0" xfId="6673" applyFont="1" applyFill="1" applyBorder="1" applyAlignment="1">
      <alignment horizontal="center" wrapText="1"/>
    </xf>
    <xf numFmtId="0" fontId="4" fillId="0" borderId="0" xfId="6673" applyFont="1" applyFill="1" applyBorder="1" applyAlignment="1"/>
    <xf numFmtId="172" fontId="64" fillId="0" borderId="1" xfId="6706" applyNumberFormat="1" applyFont="1" applyFill="1" applyBorder="1" applyAlignment="1">
      <alignment vertical="top" wrapText="1"/>
    </xf>
    <xf numFmtId="172" fontId="56" fillId="0" borderId="98" xfId="0" applyFont="1" applyBorder="1" applyAlignment="1">
      <alignment horizontal="right"/>
    </xf>
    <xf numFmtId="0" fontId="56" fillId="0" borderId="98" xfId="6673" applyFont="1" applyBorder="1" applyAlignment="1">
      <alignment horizontal="right"/>
    </xf>
    <xf numFmtId="172" fontId="56" fillId="0" borderId="98" xfId="0" applyFont="1" applyBorder="1" applyAlignment="1">
      <alignment horizontal="right" wrapText="1"/>
    </xf>
    <xf numFmtId="172" fontId="54" fillId="5" borderId="95" xfId="6706" applyNumberFormat="1" applyFont="1" applyFill="1" applyBorder="1" applyAlignment="1">
      <alignment horizontal="center" wrapText="1"/>
    </xf>
    <xf numFmtId="172" fontId="54" fillId="5" borderId="92" xfId="6706" applyNumberFormat="1" applyFont="1" applyFill="1" applyBorder="1" applyAlignment="1">
      <alignment horizontal="center" vertical="top" wrapText="1"/>
    </xf>
    <xf numFmtId="0" fontId="4" fillId="0" borderId="0" xfId="6673" applyFont="1" applyFill="1" applyBorder="1" applyAlignment="1">
      <alignment horizontal="center" wrapText="1"/>
    </xf>
    <xf numFmtId="172" fontId="54" fillId="5" borderId="21" xfId="6704" applyNumberFormat="1" applyFont="1" applyFill="1" applyBorder="1" applyAlignment="1">
      <alignment horizontal="center" vertical="center"/>
    </xf>
    <xf numFmtId="172" fontId="54" fillId="5" borderId="1" xfId="0" applyFont="1" applyFill="1" applyBorder="1" applyAlignment="1">
      <alignment horizontal="center"/>
    </xf>
    <xf numFmtId="172" fontId="55" fillId="0" borderId="98" xfId="0" applyFont="1" applyBorder="1" applyAlignment="1">
      <alignment horizontal="right"/>
    </xf>
    <xf numFmtId="0" fontId="54" fillId="5" borderId="20" xfId="6673" applyFont="1" applyFill="1" applyBorder="1" applyAlignment="1">
      <alignment horizontal="right"/>
    </xf>
    <xf numFmtId="172" fontId="64" fillId="0" borderId="15" xfId="6706" applyNumberFormat="1" applyFont="1" applyFill="1" applyBorder="1" applyAlignment="1">
      <alignment horizontal="left" vertical="top" wrapText="1"/>
    </xf>
    <xf numFmtId="0" fontId="54" fillId="5" borderId="90" xfId="6673" applyFont="1" applyFill="1" applyBorder="1" applyAlignment="1">
      <alignment horizontal="center" vertical="top" wrapText="1"/>
    </xf>
    <xf numFmtId="0" fontId="46" fillId="0" borderId="10" xfId="6673" applyNumberFormat="1" applyFont="1" applyFill="1" applyBorder="1" applyAlignment="1">
      <alignment horizontal="center"/>
    </xf>
    <xf numFmtId="0" fontId="46" fillId="0" borderId="10" xfId="6673" applyNumberFormat="1" applyFont="1" applyFill="1" applyBorder="1" applyAlignment="1">
      <alignment horizontal="right" wrapText="1"/>
    </xf>
    <xf numFmtId="0" fontId="55" fillId="0" borderId="10" xfId="6673" applyNumberFormat="1" applyFont="1" applyFill="1" applyBorder="1" applyAlignment="1">
      <alignment horizontal="right"/>
    </xf>
    <xf numFmtId="0" fontId="55" fillId="0" borderId="10" xfId="6673" applyNumberFormat="1" applyFont="1" applyBorder="1" applyAlignment="1">
      <alignment horizontal="right"/>
    </xf>
    <xf numFmtId="0" fontId="46" fillId="0" borderId="1" xfId="6673" quotePrefix="1" applyNumberFormat="1" applyFont="1" applyFill="1" applyBorder="1" applyAlignment="1">
      <alignment horizontal="center"/>
    </xf>
    <xf numFmtId="0" fontId="46" fillId="0" borderId="1" xfId="6673" applyNumberFormat="1" applyFont="1" applyFill="1" applyBorder="1" applyAlignment="1">
      <alignment horizontal="right" wrapText="1"/>
    </xf>
    <xf numFmtId="0" fontId="55" fillId="0" borderId="1" xfId="6673" applyNumberFormat="1" applyFont="1" applyBorder="1" applyAlignment="1">
      <alignment horizontal="right"/>
    </xf>
    <xf numFmtId="0" fontId="46" fillId="0" borderId="1" xfId="6673" applyNumberFormat="1" applyFont="1" applyFill="1" applyBorder="1" applyAlignment="1">
      <alignment horizontal="center"/>
    </xf>
    <xf numFmtId="0" fontId="56" fillId="0" borderId="98" xfId="6673" applyFont="1" applyBorder="1" applyAlignment="1">
      <alignment horizontal="right"/>
    </xf>
    <xf numFmtId="172" fontId="4" fillId="5" borderId="10" xfId="0" applyFont="1" applyFill="1" applyBorder="1" applyAlignment="1" applyProtection="1">
      <alignment horizontal="center" vertical="center"/>
    </xf>
    <xf numFmtId="172" fontId="54" fillId="5" borderId="92" xfId="6706" applyNumberFormat="1" applyFont="1" applyFill="1" applyBorder="1" applyAlignment="1">
      <alignment horizontal="center" vertical="top" wrapText="1"/>
    </xf>
    <xf numFmtId="172" fontId="54" fillId="5" borderId="21" xfId="6704" applyNumberFormat="1" applyFont="1" applyFill="1" applyBorder="1" applyAlignment="1">
      <alignment horizontal="center" vertical="center"/>
    </xf>
    <xf numFmtId="172" fontId="54" fillId="5" borderId="1" xfId="0" applyFont="1" applyFill="1" applyBorder="1" applyAlignment="1">
      <alignment horizontal="center"/>
    </xf>
    <xf numFmtId="172" fontId="54" fillId="5" borderId="90" xfId="0" applyFont="1" applyFill="1" applyBorder="1" applyAlignment="1">
      <alignment horizontal="center" vertical="top" wrapText="1"/>
    </xf>
    <xf numFmtId="172" fontId="54" fillId="5" borderId="90" xfId="6704" applyNumberFormat="1" applyFont="1" applyFill="1" applyBorder="1" applyAlignment="1">
      <alignment horizontal="center" vertical="top" wrapText="1"/>
    </xf>
    <xf numFmtId="172" fontId="62" fillId="29" borderId="89" xfId="3761" applyFont="1" applyFill="1" applyBorder="1" applyAlignment="1">
      <alignment horizontal="center" vertical="top" wrapText="1"/>
    </xf>
    <xf numFmtId="0" fontId="54" fillId="5" borderId="90" xfId="6673" applyFont="1" applyFill="1" applyBorder="1" applyAlignment="1">
      <alignment horizontal="center" vertical="top" wrapText="1"/>
    </xf>
    <xf numFmtId="0" fontId="4" fillId="5" borderId="19" xfId="0" applyNumberFormat="1" applyFont="1" applyFill="1" applyBorder="1" applyAlignment="1" applyProtection="1">
      <alignment horizontal="center" vertical="center" wrapText="1"/>
    </xf>
    <xf numFmtId="172" fontId="4" fillId="5" borderId="10" xfId="0" applyFont="1" applyFill="1" applyBorder="1" applyAlignment="1">
      <alignment horizontal="center" vertical="center" wrapText="1"/>
    </xf>
    <xf numFmtId="172" fontId="10" fillId="0" borderId="27" xfId="0" applyFont="1" applyFill="1" applyBorder="1" applyAlignment="1">
      <alignment horizontal="center" vertical="center" wrapText="1"/>
    </xf>
    <xf numFmtId="0" fontId="55" fillId="0" borderId="1" xfId="6673" applyFont="1" applyBorder="1" applyAlignment="1">
      <alignment horizontal="center" vertical="center" wrapText="1"/>
    </xf>
    <xf numFmtId="0" fontId="55" fillId="0" borderId="1" xfId="0" applyNumberFormat="1" applyFont="1" applyBorder="1" applyAlignment="1">
      <alignment horizontal="left" vertical="top"/>
    </xf>
    <xf numFmtId="0" fontId="64" fillId="0" borderId="1" xfId="6706" applyNumberFormat="1" applyFont="1" applyFill="1" applyBorder="1" applyAlignment="1">
      <alignment vertical="top" wrapText="1"/>
    </xf>
    <xf numFmtId="0" fontId="4" fillId="5" borderId="89" xfId="6673" applyFont="1" applyFill="1" applyBorder="1" applyAlignment="1">
      <alignment vertical="center"/>
    </xf>
    <xf numFmtId="0" fontId="4" fillId="5" borderId="129" xfId="6673" applyFont="1" applyFill="1" applyBorder="1" applyAlignment="1">
      <alignment vertical="top"/>
    </xf>
    <xf numFmtId="0" fontId="4" fillId="5" borderId="10" xfId="6673" applyFont="1" applyFill="1" applyBorder="1" applyAlignment="1">
      <alignment horizontal="right" vertical="center"/>
    </xf>
    <xf numFmtId="0" fontId="46" fillId="0" borderId="10" xfId="6673" applyFont="1" applyFill="1" applyBorder="1" applyAlignment="1">
      <alignment vertical="center"/>
    </xf>
    <xf numFmtId="0" fontId="46" fillId="0" borderId="10" xfId="6673" applyFont="1" applyFill="1" applyBorder="1" applyAlignment="1">
      <alignment horizontal="center" wrapText="1"/>
    </xf>
    <xf numFmtId="0" fontId="46" fillId="0" borderId="13" xfId="6673" applyFont="1" applyFill="1" applyBorder="1" applyAlignment="1">
      <alignment horizontal="center" wrapText="1"/>
    </xf>
    <xf numFmtId="0" fontId="55" fillId="0" borderId="0" xfId="6673" applyFont="1" applyBorder="1"/>
    <xf numFmtId="0" fontId="46" fillId="0" borderId="10" xfId="6673" applyFont="1" applyFill="1" applyBorder="1" applyAlignment="1">
      <alignment horizontal="center"/>
    </xf>
    <xf numFmtId="1" fontId="55" fillId="0" borderId="1" xfId="0" applyNumberFormat="1" applyFont="1" applyBorder="1" applyAlignment="1">
      <alignment horizontal="right"/>
    </xf>
    <xf numFmtId="0" fontId="64" fillId="0" borderId="90" xfId="6706" applyNumberFormat="1" applyFont="1" applyFill="1" applyBorder="1" applyAlignment="1">
      <alignment horizontal="left" vertical="top" wrapText="1"/>
    </xf>
    <xf numFmtId="0" fontId="55" fillId="0" borderId="1" xfId="0" applyNumberFormat="1" applyFont="1" applyBorder="1" applyAlignment="1">
      <alignment horizontal="center" vertical="center" wrapText="1"/>
    </xf>
    <xf numFmtId="0" fontId="55" fillId="0" borderId="1" xfId="0" applyNumberFormat="1" applyFont="1" applyBorder="1" applyAlignment="1">
      <alignment horizontal="right"/>
    </xf>
    <xf numFmtId="10" fontId="55" fillId="0" borderId="1" xfId="0" applyNumberFormat="1" applyFont="1" applyBorder="1" applyAlignment="1">
      <alignment horizontal="right"/>
    </xf>
    <xf numFmtId="0" fontId="54" fillId="0" borderId="0" xfId="6673" applyFont="1"/>
    <xf numFmtId="172" fontId="64" fillId="5" borderId="21" xfId="6706" applyNumberFormat="1" applyFont="1" applyFill="1" applyBorder="1" applyAlignment="1">
      <alignment horizontal="right" wrapText="1"/>
    </xf>
    <xf numFmtId="172" fontId="54" fillId="5" borderId="94" xfId="6706" applyNumberFormat="1" applyFont="1" applyFill="1" applyBorder="1" applyAlignment="1">
      <alignment horizontal="center" vertical="top" wrapText="1"/>
    </xf>
    <xf numFmtId="172" fontId="54" fillId="5" borderId="95" xfId="6706" applyNumberFormat="1" applyFont="1" applyFill="1" applyBorder="1" applyAlignment="1">
      <alignment horizontal="center" vertical="top" wrapText="1"/>
    </xf>
    <xf numFmtId="0" fontId="55" fillId="0" borderId="1" xfId="6673" applyNumberFormat="1" applyFont="1" applyBorder="1" applyAlignment="1">
      <alignment horizontal="center" vertical="center" wrapText="1"/>
    </xf>
    <xf numFmtId="172" fontId="4" fillId="5" borderId="15" xfId="0" applyFont="1" applyFill="1" applyBorder="1" applyAlignment="1" applyProtection="1">
      <alignment vertical="center"/>
    </xf>
    <xf numFmtId="172" fontId="4" fillId="5" borderId="21" xfId="0" applyFont="1" applyFill="1" applyBorder="1" applyAlignment="1" applyProtection="1">
      <alignment vertical="center"/>
    </xf>
    <xf numFmtId="172" fontId="8" fillId="0" borderId="96" xfId="0" applyFont="1" applyBorder="1"/>
    <xf numFmtId="172" fontId="8" fillId="0" borderId="97" xfId="0" applyFont="1" applyBorder="1"/>
    <xf numFmtId="172" fontId="50" fillId="0" borderId="96" xfId="0" applyNumberFormat="1" applyFont="1" applyFill="1" applyBorder="1"/>
    <xf numFmtId="167" fontId="46" fillId="0" borderId="97" xfId="0" applyNumberFormat="1" applyFont="1" applyFill="1" applyBorder="1"/>
    <xf numFmtId="167" fontId="46" fillId="0" borderId="98" xfId="0" applyNumberFormat="1" applyFont="1" applyFill="1" applyBorder="1"/>
    <xf numFmtId="172" fontId="56" fillId="0" borderId="96" xfId="0" applyFont="1" applyBorder="1" applyAlignment="1">
      <alignment horizontal="left"/>
    </xf>
    <xf numFmtId="172" fontId="56" fillId="0" borderId="97" xfId="0" applyFont="1" applyBorder="1" applyAlignment="1">
      <alignment horizontal="left"/>
    </xf>
    <xf numFmtId="172" fontId="56" fillId="0" borderId="98" xfId="0" applyFont="1" applyBorder="1" applyAlignment="1">
      <alignment horizontal="left"/>
    </xf>
    <xf numFmtId="172" fontId="54" fillId="5" borderId="95" xfId="0" applyFont="1" applyFill="1" applyBorder="1" applyAlignment="1">
      <alignment horizontal="center"/>
    </xf>
    <xf numFmtId="172" fontId="54" fillId="5" borderId="94" xfId="0" applyFont="1" applyFill="1" applyBorder="1" applyAlignment="1">
      <alignment horizontal="center"/>
    </xf>
    <xf numFmtId="172" fontId="52" fillId="5" borderId="92" xfId="0" applyFont="1" applyFill="1" applyBorder="1" applyAlignment="1">
      <alignment horizontal="center"/>
    </xf>
    <xf numFmtId="172" fontId="52" fillId="5" borderId="95" xfId="0" applyFont="1" applyFill="1" applyBorder="1" applyAlignment="1">
      <alignment horizontal="center"/>
    </xf>
    <xf numFmtId="172" fontId="52" fillId="5" borderId="94" xfId="0" applyFont="1" applyFill="1" applyBorder="1" applyAlignment="1">
      <alignment horizontal="center"/>
    </xf>
    <xf numFmtId="172" fontId="54" fillId="5" borderId="90" xfId="0" applyFont="1" applyFill="1" applyBorder="1" applyAlignment="1">
      <alignment horizontal="center" vertical="center"/>
    </xf>
    <xf numFmtId="172" fontId="54" fillId="5" borderId="10" xfId="0" applyFont="1" applyFill="1" applyBorder="1" applyAlignment="1">
      <alignment horizontal="center" vertical="center"/>
    </xf>
    <xf numFmtId="172" fontId="57" fillId="0" borderId="0" xfId="0" applyFont="1" applyAlignment="1">
      <alignment horizontal="center"/>
    </xf>
    <xf numFmtId="172" fontId="44" fillId="5" borderId="1" xfId="0" applyFont="1" applyFill="1" applyBorder="1" applyAlignment="1">
      <alignment horizontal="center"/>
    </xf>
    <xf numFmtId="172" fontId="56" fillId="0" borderId="97" xfId="0" applyFont="1" applyBorder="1" applyAlignment="1">
      <alignment horizontal="right"/>
    </xf>
    <xf numFmtId="172" fontId="56" fillId="0" borderId="98" xfId="0" applyFont="1" applyBorder="1" applyAlignment="1">
      <alignment horizontal="right"/>
    </xf>
    <xf numFmtId="0" fontId="52" fillId="5" borderId="1" xfId="6703" applyFont="1" applyFill="1" applyBorder="1" applyAlignment="1">
      <alignment horizontal="center"/>
    </xf>
    <xf numFmtId="0" fontId="56" fillId="0" borderId="97" xfId="6703" applyFont="1" applyBorder="1" applyAlignment="1">
      <alignment horizontal="right"/>
    </xf>
    <xf numFmtId="0" fontId="56" fillId="0" borderId="98" xfId="6703" applyFont="1" applyBorder="1" applyAlignment="1">
      <alignment horizontal="right"/>
    </xf>
    <xf numFmtId="172" fontId="52" fillId="5" borderId="96" xfId="6673" applyNumberFormat="1" applyFont="1" applyFill="1" applyBorder="1" applyAlignment="1">
      <alignment horizontal="center" vertical="top"/>
    </xf>
    <xf numFmtId="172" fontId="52" fillId="5" borderId="98" xfId="6673" applyNumberFormat="1" applyFont="1" applyFill="1" applyBorder="1" applyAlignment="1">
      <alignment horizontal="center" vertical="top"/>
    </xf>
    <xf numFmtId="0" fontId="52" fillId="5" borderId="96" xfId="6673" applyFont="1" applyFill="1" applyBorder="1" applyAlignment="1">
      <alignment horizontal="center"/>
    </xf>
    <xf numFmtId="0" fontId="52" fillId="5" borderId="97" xfId="6673" applyFont="1" applyFill="1" applyBorder="1" applyAlignment="1">
      <alignment horizontal="center"/>
    </xf>
    <xf numFmtId="0" fontId="52" fillId="5" borderId="98" xfId="6673" applyFont="1" applyFill="1" applyBorder="1" applyAlignment="1">
      <alignment horizontal="center"/>
    </xf>
    <xf numFmtId="0" fontId="52" fillId="5" borderId="15" xfId="6673" applyFont="1" applyFill="1" applyBorder="1" applyAlignment="1">
      <alignment horizontal="center"/>
    </xf>
    <xf numFmtId="0" fontId="52" fillId="5" borderId="1" xfId="6673" applyFont="1" applyFill="1" applyBorder="1" applyAlignment="1">
      <alignment horizontal="center"/>
    </xf>
    <xf numFmtId="0" fontId="56" fillId="0" borderId="97" xfId="6673" applyFont="1" applyBorder="1" applyAlignment="1">
      <alignment horizontal="right"/>
    </xf>
    <xf numFmtId="0" fontId="56" fillId="0" borderId="98" xfId="6673" applyFont="1" applyBorder="1" applyAlignment="1">
      <alignment horizontal="right"/>
    </xf>
    <xf numFmtId="172" fontId="56" fillId="0" borderId="96" xfId="0" applyFont="1" applyBorder="1" applyAlignment="1">
      <alignment horizontal="right" vertical="top" wrapText="1"/>
    </xf>
    <xf numFmtId="172" fontId="56" fillId="0" borderId="97" xfId="0" applyFont="1" applyBorder="1" applyAlignment="1">
      <alignment horizontal="right" vertical="top" wrapText="1"/>
    </xf>
    <xf numFmtId="172" fontId="56" fillId="0" borderId="98" xfId="0" applyFont="1" applyBorder="1" applyAlignment="1">
      <alignment horizontal="right" vertical="top" wrapText="1"/>
    </xf>
    <xf numFmtId="172" fontId="52" fillId="5" borderId="1" xfId="0" applyFont="1" applyFill="1" applyBorder="1" applyAlignment="1">
      <alignment horizontal="center" vertical="top"/>
    </xf>
    <xf numFmtId="172" fontId="52" fillId="5" borderId="96" xfId="0" applyFont="1" applyFill="1" applyBorder="1" applyAlignment="1">
      <alignment horizontal="center" vertical="center"/>
    </xf>
    <xf numFmtId="172" fontId="52" fillId="5" borderId="97" xfId="0" applyFont="1" applyFill="1" applyBorder="1" applyAlignment="1">
      <alignment horizontal="center" vertical="center"/>
    </xf>
    <xf numFmtId="172" fontId="52" fillId="5" borderId="98" xfId="0" applyFont="1" applyFill="1" applyBorder="1" applyAlignment="1">
      <alignment horizontal="center" vertical="center"/>
    </xf>
    <xf numFmtId="172" fontId="56" fillId="0" borderId="97" xfId="0" applyFont="1" applyBorder="1" applyAlignment="1">
      <alignment horizontal="right" wrapText="1"/>
    </xf>
    <xf numFmtId="172" fontId="56" fillId="0" borderId="98" xfId="0" applyFont="1" applyBorder="1" applyAlignment="1">
      <alignment horizontal="right" wrapText="1"/>
    </xf>
    <xf numFmtId="172" fontId="56" fillId="0" borderId="96" xfId="0" applyFont="1" applyBorder="1" applyAlignment="1">
      <alignment horizontal="left" wrapText="1"/>
    </xf>
    <xf numFmtId="172" fontId="56" fillId="0" borderId="97" xfId="0" applyFont="1" applyBorder="1" applyAlignment="1">
      <alignment horizontal="left" wrapText="1"/>
    </xf>
    <xf numFmtId="172" fontId="52" fillId="5" borderId="1" xfId="0" applyFont="1" applyFill="1" applyBorder="1" applyAlignment="1">
      <alignment horizontal="center"/>
    </xf>
    <xf numFmtId="0" fontId="56" fillId="0" borderId="96" xfId="0" applyNumberFormat="1" applyFont="1" applyBorder="1" applyAlignment="1">
      <alignment horizontal="left" vertical="top" wrapText="1"/>
    </xf>
    <xf numFmtId="0" fontId="56" fillId="0" borderId="97" xfId="0" applyNumberFormat="1" applyFont="1" applyBorder="1" applyAlignment="1">
      <alignment horizontal="left" vertical="top" wrapText="1"/>
    </xf>
    <xf numFmtId="0" fontId="52" fillId="5" borderId="89" xfId="6673" applyFont="1" applyFill="1" applyBorder="1" applyAlignment="1">
      <alignment horizontal="center"/>
    </xf>
    <xf numFmtId="0" fontId="56" fillId="0" borderId="96" xfId="6673" applyFont="1" applyFill="1" applyBorder="1" applyAlignment="1">
      <alignment horizontal="left" wrapText="1"/>
    </xf>
    <xf numFmtId="0" fontId="56" fillId="0" borderId="97" xfId="6673" applyFont="1" applyFill="1" applyBorder="1" applyAlignment="1">
      <alignment horizontal="left" wrapText="1"/>
    </xf>
    <xf numFmtId="172" fontId="52" fillId="5" borderId="1" xfId="0" applyFont="1" applyFill="1" applyBorder="1" applyAlignment="1">
      <alignment horizontal="center" vertical="center" wrapText="1"/>
    </xf>
    <xf numFmtId="172" fontId="57" fillId="0" borderId="96" xfId="0" applyFont="1" applyBorder="1" applyAlignment="1">
      <alignment horizontal="center"/>
    </xf>
    <xf numFmtId="172" fontId="57" fillId="0" borderId="97" xfId="0" applyFont="1" applyBorder="1" applyAlignment="1">
      <alignment horizontal="center"/>
    </xf>
    <xf numFmtId="172" fontId="57" fillId="0" borderId="98" xfId="0" applyFont="1" applyBorder="1" applyAlignment="1">
      <alignment horizontal="center"/>
    </xf>
    <xf numFmtId="167" fontId="50" fillId="0" borderId="97" xfId="0" applyNumberFormat="1" applyFont="1" applyFill="1" applyBorder="1" applyAlignment="1" applyProtection="1">
      <alignment horizontal="right"/>
    </xf>
    <xf numFmtId="167" fontId="50" fillId="0" borderId="98" xfId="0" applyNumberFormat="1" applyFont="1" applyFill="1" applyBorder="1" applyAlignment="1" applyProtection="1">
      <alignment horizontal="right"/>
    </xf>
    <xf numFmtId="172" fontId="4" fillId="0" borderId="28" xfId="0" applyFont="1" applyFill="1" applyBorder="1" applyAlignment="1">
      <alignment horizontal="center" vertical="center" wrapText="1"/>
    </xf>
    <xf numFmtId="172" fontId="4" fillId="0" borderId="29" xfId="0" applyFont="1" applyFill="1" applyBorder="1" applyAlignment="1">
      <alignment horizontal="center" vertical="center" wrapText="1"/>
    </xf>
    <xf numFmtId="172" fontId="4" fillId="0" borderId="27" xfId="0" applyFont="1" applyFill="1" applyBorder="1" applyAlignment="1">
      <alignment horizontal="center" vertical="center" wrapText="1"/>
    </xf>
    <xf numFmtId="172" fontId="44" fillId="5" borderId="15" xfId="0" applyFont="1" applyFill="1" applyBorder="1" applyAlignment="1" applyProtection="1">
      <alignment horizontal="center"/>
    </xf>
    <xf numFmtId="172" fontId="4" fillId="5" borderId="10" xfId="0" applyFont="1" applyFill="1" applyBorder="1" applyAlignment="1" applyProtection="1">
      <alignment horizontal="center" vertical="center"/>
    </xf>
    <xf numFmtId="172" fontId="4" fillId="5" borderId="90" xfId="0" applyFont="1" applyFill="1" applyBorder="1" applyAlignment="1" applyProtection="1">
      <alignment horizontal="center" vertical="center"/>
    </xf>
    <xf numFmtId="172" fontId="4" fillId="5" borderId="10" xfId="0" applyFont="1" applyFill="1" applyBorder="1" applyAlignment="1">
      <alignment horizontal="center" vertical="center"/>
    </xf>
    <xf numFmtId="172" fontId="4" fillId="5" borderId="13" xfId="0" applyFont="1" applyFill="1" applyBorder="1" applyAlignment="1" applyProtection="1">
      <alignment horizontal="right"/>
    </xf>
    <xf numFmtId="172" fontId="4" fillId="5" borderId="24" xfId="0" applyFont="1" applyFill="1" applyBorder="1" applyAlignment="1" applyProtection="1">
      <alignment horizontal="right"/>
    </xf>
    <xf numFmtId="172" fontId="4" fillId="5" borderId="20" xfId="0" applyFont="1" applyFill="1" applyBorder="1" applyAlignment="1" applyProtection="1">
      <alignment horizontal="right"/>
    </xf>
    <xf numFmtId="172" fontId="44" fillId="5" borderId="92" xfId="0" applyFont="1" applyFill="1" applyBorder="1" applyAlignment="1" applyProtection="1">
      <alignment horizontal="center"/>
    </xf>
    <xf numFmtId="172" fontId="44" fillId="5" borderId="95" xfId="0" applyFont="1" applyFill="1" applyBorder="1" applyAlignment="1" applyProtection="1">
      <alignment horizontal="center"/>
    </xf>
    <xf numFmtId="172" fontId="44" fillId="5" borderId="94" xfId="0" applyFont="1" applyFill="1" applyBorder="1" applyAlignment="1" applyProtection="1">
      <alignment horizontal="center"/>
    </xf>
    <xf numFmtId="172" fontId="49" fillId="0" borderId="97" xfId="0" applyFont="1" applyBorder="1" applyAlignment="1">
      <alignment horizontal="right"/>
    </xf>
    <xf numFmtId="172" fontId="49" fillId="0" borderId="98" xfId="0" applyFont="1" applyBorder="1" applyAlignment="1">
      <alignment horizontal="right"/>
    </xf>
    <xf numFmtId="172" fontId="64" fillId="0" borderId="0" xfId="0" applyFont="1" applyBorder="1" applyAlignment="1">
      <alignment horizontal="left"/>
    </xf>
    <xf numFmtId="172" fontId="54" fillId="0" borderId="96" xfId="6706" applyNumberFormat="1" applyFont="1" applyFill="1" applyBorder="1" applyAlignment="1">
      <alignment horizontal="left" wrapText="1"/>
    </xf>
    <xf numFmtId="172" fontId="54" fillId="0" borderId="97" xfId="6706" applyNumberFormat="1" applyFont="1" applyFill="1" applyBorder="1" applyAlignment="1">
      <alignment horizontal="left" wrapText="1"/>
    </xf>
    <xf numFmtId="172" fontId="54" fillId="0" borderId="24" xfId="6706" applyNumberFormat="1" applyFont="1" applyFill="1" applyBorder="1" applyAlignment="1">
      <alignment horizontal="left" wrapText="1"/>
    </xf>
    <xf numFmtId="172" fontId="54" fillId="0" borderId="98" xfId="6706" applyNumberFormat="1" applyFont="1" applyFill="1" applyBorder="1" applyAlignment="1">
      <alignment horizontal="left" wrapText="1"/>
    </xf>
    <xf numFmtId="0" fontId="56" fillId="0" borderId="96" xfId="6673" applyFont="1" applyBorder="1" applyAlignment="1">
      <alignment horizontal="left" vertical="top" wrapText="1"/>
    </xf>
    <xf numFmtId="0" fontId="56" fillId="0" borderId="97" xfId="6673" applyFont="1" applyBorder="1" applyAlignment="1">
      <alignment horizontal="left" vertical="top" wrapText="1"/>
    </xf>
    <xf numFmtId="172" fontId="52" fillId="5" borderId="96" xfId="6706" applyNumberFormat="1" applyFont="1" applyFill="1" applyBorder="1" applyAlignment="1">
      <alignment horizontal="center" wrapText="1"/>
    </xf>
    <xf numFmtId="172" fontId="52" fillId="5" borderId="97" xfId="6706" applyNumberFormat="1" applyFont="1" applyFill="1" applyBorder="1" applyAlignment="1">
      <alignment horizontal="center" wrapText="1"/>
    </xf>
    <xf numFmtId="172" fontId="52" fillId="5" borderId="95" xfId="6706" applyNumberFormat="1" applyFont="1" applyFill="1" applyBorder="1" applyAlignment="1">
      <alignment horizontal="center" wrapText="1"/>
    </xf>
    <xf numFmtId="172" fontId="52" fillId="5" borderId="94" xfId="6706" applyNumberFormat="1" applyFont="1" applyFill="1" applyBorder="1" applyAlignment="1">
      <alignment horizontal="center" wrapText="1"/>
    </xf>
    <xf numFmtId="172" fontId="54" fillId="5" borderId="92" xfId="6706" applyNumberFormat="1" applyFont="1" applyFill="1" applyBorder="1" applyAlignment="1">
      <alignment horizontal="center" vertical="top" wrapText="1"/>
    </xf>
    <xf numFmtId="172" fontId="54" fillId="5" borderId="12" xfId="6706" applyNumberFormat="1" applyFont="1" applyFill="1" applyBorder="1" applyAlignment="1">
      <alignment horizontal="center" vertical="top" wrapText="1"/>
    </xf>
    <xf numFmtId="172" fontId="54" fillId="5" borderId="21" xfId="6706" applyNumberFormat="1" applyFont="1" applyFill="1" applyBorder="1" applyAlignment="1">
      <alignment horizontal="center" vertical="top" wrapText="1"/>
    </xf>
    <xf numFmtId="172" fontId="54" fillId="5" borderId="96" xfId="6706" applyNumberFormat="1" applyFont="1" applyFill="1" applyBorder="1" applyAlignment="1">
      <alignment horizontal="center" vertical="top" wrapText="1"/>
    </xf>
    <xf numFmtId="172" fontId="54" fillId="5" borderId="98" xfId="6706" applyNumberFormat="1" applyFont="1" applyFill="1" applyBorder="1" applyAlignment="1">
      <alignment horizontal="center" vertical="top" wrapText="1"/>
    </xf>
    <xf numFmtId="172" fontId="54" fillId="5" borderId="97" xfId="6706" applyNumberFormat="1" applyFont="1" applyFill="1" applyBorder="1" applyAlignment="1">
      <alignment horizontal="center" vertical="top" wrapText="1"/>
    </xf>
    <xf numFmtId="0" fontId="4" fillId="0" borderId="0" xfId="6673" applyFont="1" applyFill="1" applyBorder="1" applyAlignment="1">
      <alignment horizontal="center" wrapText="1"/>
    </xf>
    <xf numFmtId="0" fontId="4" fillId="0" borderId="0" xfId="6673" applyFont="1" applyFill="1" applyBorder="1" applyAlignment="1"/>
    <xf numFmtId="0" fontId="44" fillId="5" borderId="1" xfId="6673" applyFont="1" applyFill="1" applyBorder="1" applyAlignment="1">
      <alignment horizontal="center"/>
    </xf>
    <xf numFmtId="0" fontId="4" fillId="5" borderId="1" xfId="6673" applyFont="1" applyFill="1" applyBorder="1" applyAlignment="1">
      <alignment horizontal="center" vertical="center"/>
    </xf>
    <xf numFmtId="0" fontId="4" fillId="5" borderId="96" xfId="6673" applyFont="1" applyFill="1" applyBorder="1" applyAlignment="1">
      <alignment horizontal="center" vertical="center"/>
    </xf>
    <xf numFmtId="0" fontId="4" fillId="5" borderId="11" xfId="6673" applyFont="1" applyFill="1" applyBorder="1" applyAlignment="1">
      <alignment horizontal="center" wrapText="1"/>
    </xf>
    <xf numFmtId="0" fontId="4" fillId="5" borderId="95" xfId="6673" applyFont="1" applyFill="1" applyBorder="1" applyAlignment="1">
      <alignment horizontal="center" wrapText="1"/>
    </xf>
    <xf numFmtId="0" fontId="4" fillId="5" borderId="18" xfId="6673" applyFont="1" applyFill="1" applyBorder="1" applyAlignment="1">
      <alignment horizontal="center" wrapText="1"/>
    </xf>
    <xf numFmtId="0" fontId="50" fillId="0" borderId="96" xfId="6673" applyNumberFormat="1" applyFont="1" applyFill="1" applyBorder="1" applyAlignment="1">
      <alignment horizontal="left" vertical="top" wrapText="1"/>
    </xf>
    <xf numFmtId="0" fontId="50" fillId="0" borderId="97" xfId="6673" applyNumberFormat="1" applyFont="1" applyFill="1" applyBorder="1" applyAlignment="1">
      <alignment horizontal="left" vertical="top" wrapText="1"/>
    </xf>
    <xf numFmtId="0" fontId="50" fillId="0" borderId="98" xfId="6673" applyNumberFormat="1" applyFont="1" applyFill="1" applyBorder="1" applyAlignment="1">
      <alignment horizontal="left" vertical="top" wrapText="1"/>
    </xf>
    <xf numFmtId="0" fontId="55" fillId="0" borderId="0" xfId="6673" applyFont="1" applyBorder="1" applyAlignment="1">
      <alignment horizontal="left" vertical="top"/>
    </xf>
    <xf numFmtId="172" fontId="52" fillId="5" borderId="11" xfId="6704" applyNumberFormat="1" applyFont="1" applyFill="1" applyBorder="1" applyAlignment="1">
      <alignment horizontal="center" vertical="top" wrapText="1"/>
    </xf>
    <xf numFmtId="172" fontId="52" fillId="5" borderId="95" xfId="6704" applyNumberFormat="1" applyFont="1" applyFill="1" applyBorder="1" applyAlignment="1">
      <alignment horizontal="center" vertical="top" wrapText="1"/>
    </xf>
    <xf numFmtId="172" fontId="52" fillId="5" borderId="18" xfId="6704" applyNumberFormat="1" applyFont="1" applyFill="1" applyBorder="1" applyAlignment="1">
      <alignment horizontal="center" vertical="top" wrapText="1"/>
    </xf>
    <xf numFmtId="172" fontId="54" fillId="5" borderId="21" xfId="6704" applyNumberFormat="1" applyFont="1" applyFill="1" applyBorder="1" applyAlignment="1">
      <alignment horizontal="center" vertical="center"/>
    </xf>
    <xf numFmtId="172" fontId="54" fillId="5" borderId="10" xfId="6704" applyNumberFormat="1" applyFont="1" applyFill="1" applyBorder="1" applyAlignment="1">
      <alignment horizontal="center" vertical="center"/>
    </xf>
    <xf numFmtId="172" fontId="54" fillId="5" borderId="10" xfId="6704" applyNumberFormat="1" applyFont="1" applyFill="1" applyBorder="1" applyAlignment="1">
      <alignment horizontal="center"/>
    </xf>
    <xf numFmtId="172" fontId="54" fillId="5" borderId="10" xfId="6704" quotePrefix="1" applyNumberFormat="1" applyFont="1" applyFill="1" applyBorder="1" applyAlignment="1">
      <alignment horizontal="center"/>
    </xf>
    <xf numFmtId="172" fontId="54" fillId="5" borderId="13" xfId="6704" applyNumberFormat="1" applyFont="1" applyFill="1" applyBorder="1" applyAlignment="1">
      <alignment horizontal="right" vertical="top" wrapText="1"/>
    </xf>
    <xf numFmtId="172" fontId="54" fillId="5" borderId="24" xfId="6704" applyNumberFormat="1" applyFont="1" applyFill="1" applyBorder="1" applyAlignment="1">
      <alignment horizontal="right" vertical="top" wrapText="1"/>
    </xf>
    <xf numFmtId="172" fontId="54" fillId="0" borderId="24" xfId="0" applyFont="1" applyBorder="1" applyAlignment="1">
      <alignment horizontal="right" vertical="top" wrapText="1"/>
    </xf>
    <xf numFmtId="172" fontId="54" fillId="0" borderId="20" xfId="0" applyFont="1" applyBorder="1" applyAlignment="1">
      <alignment horizontal="right" vertical="top" wrapText="1"/>
    </xf>
    <xf numFmtId="172" fontId="56" fillId="0" borderId="96" xfId="6704" applyNumberFormat="1" applyFont="1" applyBorder="1" applyAlignment="1">
      <alignment horizontal="left" vertical="top" wrapText="1"/>
    </xf>
    <xf numFmtId="172" fontId="56" fillId="0" borderId="97" xfId="6704" applyNumberFormat="1" applyFont="1" applyBorder="1" applyAlignment="1">
      <alignment horizontal="left" vertical="top" wrapText="1"/>
    </xf>
    <xf numFmtId="172" fontId="52" fillId="5" borderId="92" xfId="6705" applyNumberFormat="1" applyFont="1" applyFill="1" applyBorder="1" applyAlignment="1">
      <alignment horizontal="center" wrapText="1"/>
    </xf>
    <xf numFmtId="172" fontId="52" fillId="5" borderId="95" xfId="6705" applyNumberFormat="1" applyFont="1" applyFill="1" applyBorder="1" applyAlignment="1">
      <alignment horizontal="center" wrapText="1"/>
    </xf>
    <xf numFmtId="172" fontId="52" fillId="5" borderId="94" xfId="6705" applyNumberFormat="1" applyFont="1" applyFill="1" applyBorder="1" applyAlignment="1">
      <alignment horizontal="center" wrapText="1"/>
    </xf>
    <xf numFmtId="172" fontId="54" fillId="5" borderId="21" xfId="6705" applyNumberFormat="1" applyFont="1" applyFill="1" applyBorder="1" applyAlignment="1">
      <alignment horizontal="center" vertical="center"/>
    </xf>
    <xf numFmtId="172" fontId="54" fillId="5" borderId="10" xfId="6705" applyNumberFormat="1" applyFont="1" applyFill="1" applyBorder="1" applyAlignment="1">
      <alignment horizontal="center" vertical="center"/>
    </xf>
    <xf numFmtId="172" fontId="54" fillId="5" borderId="13" xfId="6705" applyNumberFormat="1" applyFont="1" applyFill="1" applyBorder="1" applyAlignment="1">
      <alignment horizontal="right" wrapText="1"/>
    </xf>
    <xf numFmtId="172" fontId="54" fillId="5" borderId="24" xfId="6705" applyNumberFormat="1" applyFont="1" applyFill="1" applyBorder="1" applyAlignment="1">
      <alignment horizontal="right" wrapText="1"/>
    </xf>
    <xf numFmtId="172" fontId="54" fillId="5" borderId="20" xfId="6705" applyNumberFormat="1" applyFont="1" applyFill="1" applyBorder="1" applyAlignment="1">
      <alignment horizontal="right" wrapText="1"/>
    </xf>
    <xf numFmtId="172" fontId="54" fillId="5" borderId="96" xfId="6705" applyNumberFormat="1" applyFont="1" applyFill="1" applyBorder="1" applyAlignment="1">
      <alignment horizontal="center"/>
    </xf>
    <xf numFmtId="172" fontId="54" fillId="5" borderId="97" xfId="6705" applyNumberFormat="1" applyFont="1" applyFill="1" applyBorder="1" applyAlignment="1">
      <alignment horizontal="center"/>
    </xf>
    <xf numFmtId="172" fontId="54" fillId="5" borderId="98" xfId="6705" applyNumberFormat="1" applyFont="1" applyFill="1" applyBorder="1" applyAlignment="1">
      <alignment horizontal="center"/>
    </xf>
    <xf numFmtId="172" fontId="61" fillId="0" borderId="96" xfId="0" applyNumberFormat="1" applyFont="1" applyBorder="1" applyAlignment="1" applyProtection="1">
      <alignment horizontal="left"/>
    </xf>
    <xf numFmtId="172" fontId="61" fillId="0" borderId="97" xfId="0" applyNumberFormat="1" applyFont="1" applyBorder="1" applyAlignment="1" applyProtection="1">
      <alignment horizontal="left"/>
    </xf>
    <xf numFmtId="172" fontId="44" fillId="5" borderId="11" xfId="0" applyFont="1" applyFill="1" applyBorder="1" applyAlignment="1" applyProtection="1">
      <alignment horizontal="center"/>
    </xf>
    <xf numFmtId="172" fontId="44" fillId="5" borderId="18" xfId="0" applyFont="1" applyFill="1" applyBorder="1" applyAlignment="1" applyProtection="1">
      <alignment horizontal="center"/>
    </xf>
    <xf numFmtId="172" fontId="4" fillId="5" borderId="1" xfId="0" applyFont="1" applyFill="1" applyBorder="1" applyAlignment="1">
      <alignment horizontal="center" vertical="center"/>
    </xf>
    <xf numFmtId="172" fontId="55" fillId="0" borderId="24" xfId="0" applyFont="1" applyBorder="1" applyAlignment="1">
      <alignment horizontal="right"/>
    </xf>
    <xf numFmtId="172" fontId="55" fillId="0" borderId="20" xfId="0" applyFont="1" applyBorder="1" applyAlignment="1">
      <alignment horizontal="right"/>
    </xf>
    <xf numFmtId="172" fontId="4" fillId="5" borderId="15" xfId="0" applyFont="1" applyFill="1" applyBorder="1" applyAlignment="1" applyProtection="1">
      <alignment horizontal="center" vertical="center"/>
    </xf>
    <xf numFmtId="172" fontId="4" fillId="5" borderId="21" xfId="0" applyFont="1" applyFill="1" applyBorder="1" applyAlignment="1" applyProtection="1">
      <alignment horizontal="center" vertical="center"/>
    </xf>
    <xf numFmtId="172" fontId="54" fillId="5" borderId="1" xfId="0" applyFont="1" applyFill="1" applyBorder="1" applyAlignment="1">
      <alignment horizontal="center"/>
    </xf>
    <xf numFmtId="172" fontId="63" fillId="0" borderId="134" xfId="0" applyFont="1" applyBorder="1" applyAlignment="1">
      <alignment horizontal="center"/>
    </xf>
    <xf numFmtId="172" fontId="63" fillId="0" borderId="136" xfId="0" applyFont="1" applyBorder="1" applyAlignment="1">
      <alignment horizontal="center"/>
    </xf>
    <xf numFmtId="172" fontId="55" fillId="0" borderId="24" xfId="0" applyFont="1" applyBorder="1" applyAlignment="1">
      <alignment horizontal="right" vertical="top" wrapText="1"/>
    </xf>
    <xf numFmtId="172" fontId="55" fillId="0" borderId="20" xfId="0" applyFont="1" applyBorder="1" applyAlignment="1">
      <alignment horizontal="right" vertical="top" wrapText="1"/>
    </xf>
    <xf numFmtId="172" fontId="52" fillId="5" borderId="11" xfId="6705" applyNumberFormat="1" applyFont="1" applyFill="1" applyBorder="1" applyAlignment="1">
      <alignment horizontal="center" wrapText="1"/>
    </xf>
    <xf numFmtId="172" fontId="52" fillId="5" borderId="18" xfId="6705" applyNumberFormat="1" applyFont="1" applyFill="1" applyBorder="1" applyAlignment="1">
      <alignment horizontal="center" wrapText="1"/>
    </xf>
    <xf numFmtId="172" fontId="4" fillId="5" borderId="98" xfId="0" applyFont="1" applyFill="1" applyBorder="1" applyAlignment="1" applyProtection="1">
      <alignment horizontal="center" vertical="center"/>
    </xf>
    <xf numFmtId="172" fontId="4" fillId="5" borderId="95" xfId="0" applyFont="1" applyFill="1" applyBorder="1" applyAlignment="1" applyProtection="1">
      <alignment horizontal="center" vertical="center"/>
    </xf>
    <xf numFmtId="172" fontId="55" fillId="0" borderId="21" xfId="0" applyFont="1" applyBorder="1" applyAlignment="1">
      <alignment horizontal="center" vertical="center"/>
    </xf>
    <xf numFmtId="172" fontId="55" fillId="0" borderId="10" xfId="0" applyFont="1" applyBorder="1" applyAlignment="1">
      <alignment horizontal="center" vertical="center"/>
    </xf>
    <xf numFmtId="172" fontId="4" fillId="5" borderId="1" xfId="0" applyFont="1" applyFill="1" applyBorder="1" applyAlignment="1" applyProtection="1">
      <alignment horizontal="center" vertical="center"/>
    </xf>
    <xf numFmtId="172" fontId="4" fillId="5" borderId="92" xfId="0" applyFont="1" applyFill="1" applyBorder="1" applyAlignment="1" applyProtection="1">
      <alignment horizontal="center"/>
    </xf>
    <xf numFmtId="172" fontId="4" fillId="5" borderId="95" xfId="0" applyFont="1" applyFill="1" applyBorder="1" applyAlignment="1" applyProtection="1">
      <alignment horizontal="center"/>
    </xf>
    <xf numFmtId="172" fontId="4" fillId="5" borderId="94" xfId="0" applyFont="1" applyFill="1" applyBorder="1" applyAlignment="1" applyProtection="1">
      <alignment horizontal="center"/>
    </xf>
    <xf numFmtId="0" fontId="54" fillId="0" borderId="96" xfId="6706" applyNumberFormat="1" applyFont="1" applyFill="1" applyBorder="1" applyAlignment="1">
      <alignment horizontal="left" wrapText="1"/>
    </xf>
    <xf numFmtId="0" fontId="54" fillId="0" borderId="97" xfId="6706" applyNumberFormat="1" applyFont="1" applyFill="1" applyBorder="1" applyAlignment="1">
      <alignment horizontal="left" wrapText="1"/>
    </xf>
    <xf numFmtId="0" fontId="54" fillId="0" borderId="24" xfId="6706" applyNumberFormat="1" applyFont="1" applyFill="1" applyBorder="1" applyAlignment="1">
      <alignment horizontal="left" wrapText="1"/>
    </xf>
    <xf numFmtId="0" fontId="54" fillId="0" borderId="98" xfId="6706" applyNumberFormat="1" applyFont="1" applyFill="1" applyBorder="1" applyAlignment="1">
      <alignment horizontal="left" wrapText="1"/>
    </xf>
    <xf numFmtId="172" fontId="52" fillId="5" borderId="89" xfId="0" applyFont="1" applyFill="1" applyBorder="1" applyAlignment="1">
      <alignment horizontal="center" wrapText="1"/>
    </xf>
    <xf numFmtId="172" fontId="54" fillId="5" borderId="89" xfId="0" applyFont="1" applyFill="1" applyBorder="1" applyAlignment="1">
      <alignment horizontal="center" vertical="center"/>
    </xf>
    <xf numFmtId="172" fontId="54" fillId="5" borderId="89" xfId="0" applyFont="1" applyFill="1" applyBorder="1" applyAlignment="1">
      <alignment horizontal="center"/>
    </xf>
    <xf numFmtId="172" fontId="52" fillId="5" borderId="89" xfId="0" applyFont="1" applyFill="1" applyBorder="1" applyAlignment="1">
      <alignment horizontal="center"/>
    </xf>
    <xf numFmtId="172" fontId="54" fillId="5" borderId="90" xfId="0" applyFont="1" applyFill="1" applyBorder="1" applyAlignment="1">
      <alignment horizontal="center" vertical="top" wrapText="1"/>
    </xf>
    <xf numFmtId="172" fontId="54" fillId="5" borderId="21" xfId="0" applyFont="1" applyFill="1" applyBorder="1" applyAlignment="1">
      <alignment horizontal="center" vertical="top" wrapText="1"/>
    </xf>
    <xf numFmtId="172" fontId="54" fillId="5" borderId="10" xfId="0" applyFont="1" applyFill="1" applyBorder="1" applyAlignment="1">
      <alignment horizontal="center" vertical="top" wrapText="1"/>
    </xf>
    <xf numFmtId="172" fontId="55" fillId="5" borderId="90" xfId="0" applyFont="1" applyFill="1" applyBorder="1" applyAlignment="1">
      <alignment horizontal="center"/>
    </xf>
    <xf numFmtId="172" fontId="55" fillId="5" borderId="21" xfId="0" applyFont="1" applyFill="1" applyBorder="1" applyAlignment="1">
      <alignment horizontal="center"/>
    </xf>
    <xf numFmtId="172" fontId="55" fillId="5" borderId="10" xfId="0" applyFont="1" applyFill="1" applyBorder="1" applyAlignment="1">
      <alignment horizontal="center"/>
    </xf>
    <xf numFmtId="172" fontId="54" fillId="5" borderId="96" xfId="6704" applyNumberFormat="1" applyFont="1" applyFill="1" applyBorder="1" applyAlignment="1">
      <alignment horizontal="center" vertical="center" wrapText="1"/>
    </xf>
    <xf numFmtId="172" fontId="54" fillId="5" borderId="97" xfId="6704" applyNumberFormat="1" applyFont="1" applyFill="1" applyBorder="1" applyAlignment="1">
      <alignment horizontal="center" vertical="center" wrapText="1"/>
    </xf>
    <xf numFmtId="172" fontId="54" fillId="5" borderId="98" xfId="6704" applyNumberFormat="1" applyFont="1" applyFill="1" applyBorder="1" applyAlignment="1">
      <alignment horizontal="center" vertical="center" wrapText="1"/>
    </xf>
    <xf numFmtId="172" fontId="54" fillId="5" borderId="90" xfId="6704" applyNumberFormat="1" applyFont="1" applyFill="1" applyBorder="1" applyAlignment="1">
      <alignment horizontal="center" vertical="top" wrapText="1"/>
    </xf>
    <xf numFmtId="172" fontId="54" fillId="5" borderId="10" xfId="6704" applyNumberFormat="1" applyFont="1" applyFill="1" applyBorder="1" applyAlignment="1">
      <alignment horizontal="center" vertical="top" wrapText="1"/>
    </xf>
    <xf numFmtId="172" fontId="54" fillId="5" borderId="89" xfId="6704" applyNumberFormat="1" applyFont="1" applyFill="1" applyBorder="1" applyAlignment="1">
      <alignment horizontal="center"/>
    </xf>
    <xf numFmtId="172" fontId="54" fillId="5" borderId="89" xfId="6704" quotePrefix="1" applyNumberFormat="1" applyFont="1" applyFill="1" applyBorder="1" applyAlignment="1">
      <alignment horizontal="center"/>
    </xf>
    <xf numFmtId="1" fontId="56" fillId="0" borderId="97" xfId="6704" applyNumberFormat="1" applyFont="1" applyBorder="1" applyAlignment="1">
      <alignment horizontal="right"/>
    </xf>
    <xf numFmtId="1" fontId="56" fillId="0" borderId="98" xfId="6704" applyNumberFormat="1" applyFont="1" applyBorder="1" applyAlignment="1">
      <alignment horizontal="right"/>
    </xf>
    <xf numFmtId="0" fontId="52" fillId="5" borderId="92" xfId="6673" applyFont="1" applyFill="1" applyBorder="1" applyAlignment="1">
      <alignment horizontal="center"/>
    </xf>
    <xf numFmtId="0" fontId="52" fillId="5" borderId="95" xfId="6673" applyFont="1" applyFill="1" applyBorder="1" applyAlignment="1">
      <alignment horizontal="center"/>
    </xf>
    <xf numFmtId="0" fontId="52" fillId="5" borderId="94" xfId="6673" applyFont="1" applyFill="1" applyBorder="1" applyAlignment="1">
      <alignment horizontal="center"/>
    </xf>
    <xf numFmtId="0" fontId="52" fillId="5" borderId="90" xfId="6673" applyFont="1" applyFill="1" applyBorder="1" applyAlignment="1">
      <alignment horizontal="center"/>
    </xf>
    <xf numFmtId="0" fontId="54" fillId="5" borderId="13" xfId="6673" applyFont="1" applyFill="1" applyBorder="1" applyAlignment="1">
      <alignment horizontal="right"/>
    </xf>
    <xf numFmtId="0" fontId="54" fillId="5" borderId="24" xfId="6673" applyFont="1" applyFill="1" applyBorder="1" applyAlignment="1">
      <alignment horizontal="right"/>
    </xf>
    <xf numFmtId="0" fontId="54" fillId="5" borderId="20" xfId="6673" applyFont="1" applyFill="1" applyBorder="1" applyAlignment="1">
      <alignment horizontal="right"/>
    </xf>
    <xf numFmtId="0" fontId="55" fillId="5" borderId="1" xfId="6673" applyFont="1" applyFill="1" applyBorder="1" applyAlignment="1">
      <alignment horizontal="center"/>
    </xf>
    <xf numFmtId="0" fontId="54" fillId="5" borderId="1" xfId="6673" applyFont="1" applyFill="1" applyBorder="1" applyAlignment="1">
      <alignment horizontal="center" vertical="center" wrapText="1"/>
    </xf>
    <xf numFmtId="172" fontId="54" fillId="5" borderId="11" xfId="6704" applyNumberFormat="1" applyFont="1" applyFill="1" applyBorder="1" applyAlignment="1">
      <alignment horizontal="center" vertical="top" wrapText="1"/>
    </xf>
    <xf numFmtId="172" fontId="54" fillId="5" borderId="95" xfId="6704" applyNumberFormat="1" applyFont="1" applyFill="1" applyBorder="1" applyAlignment="1">
      <alignment horizontal="center" vertical="top" wrapText="1"/>
    </xf>
    <xf numFmtId="172" fontId="54" fillId="5" borderId="18" xfId="6704" applyNumberFormat="1" applyFont="1" applyFill="1" applyBorder="1" applyAlignment="1">
      <alignment horizontal="center" vertical="top" wrapText="1"/>
    </xf>
    <xf numFmtId="172" fontId="55" fillId="0" borderId="96" xfId="6704" applyNumberFormat="1" applyFont="1" applyBorder="1" applyAlignment="1">
      <alignment horizontal="left" vertical="top" wrapText="1"/>
    </xf>
    <xf numFmtId="172" fontId="55" fillId="0" borderId="97" xfId="6704" applyNumberFormat="1" applyFont="1" applyBorder="1" applyAlignment="1">
      <alignment horizontal="left" vertical="top" wrapText="1"/>
    </xf>
    <xf numFmtId="172" fontId="54" fillId="5" borderId="11" xfId="6705" applyNumberFormat="1" applyFont="1" applyFill="1" applyBorder="1" applyAlignment="1">
      <alignment horizontal="center" wrapText="1"/>
    </xf>
    <xf numFmtId="172" fontId="54" fillId="5" borderId="95" xfId="6705" applyNumberFormat="1" applyFont="1" applyFill="1" applyBorder="1" applyAlignment="1">
      <alignment horizontal="center" wrapText="1"/>
    </xf>
    <xf numFmtId="172" fontId="54" fillId="5" borderId="18" xfId="6705" applyNumberFormat="1" applyFont="1" applyFill="1" applyBorder="1" applyAlignment="1">
      <alignment horizontal="center" wrapText="1"/>
    </xf>
    <xf numFmtId="172" fontId="52" fillId="5" borderId="96" xfId="0" applyFont="1" applyFill="1" applyBorder="1" applyAlignment="1">
      <alignment horizontal="center"/>
    </xf>
    <xf numFmtId="172" fontId="52" fillId="5" borderId="97" xfId="0" applyFont="1" applyFill="1" applyBorder="1" applyAlignment="1">
      <alignment horizontal="center"/>
    </xf>
    <xf numFmtId="172" fontId="52" fillId="5" borderId="98" xfId="0" applyFont="1" applyFill="1" applyBorder="1" applyAlignment="1">
      <alignment horizontal="center"/>
    </xf>
    <xf numFmtId="172" fontId="54" fillId="5" borderId="90" xfId="0" applyFont="1" applyFill="1" applyBorder="1" applyAlignment="1"/>
    <xf numFmtId="172" fontId="54" fillId="5" borderId="10" xfId="0" applyFont="1" applyFill="1" applyBorder="1" applyAlignment="1"/>
    <xf numFmtId="172" fontId="54" fillId="5" borderId="96" xfId="0" applyFont="1" applyFill="1" applyBorder="1" applyAlignment="1">
      <alignment horizontal="center"/>
    </xf>
    <xf numFmtId="172" fontId="54" fillId="5" borderId="98" xfId="0" applyFont="1" applyFill="1" applyBorder="1" applyAlignment="1">
      <alignment horizontal="center"/>
    </xf>
    <xf numFmtId="0" fontId="56" fillId="0" borderId="96" xfId="0" applyNumberFormat="1" applyFont="1" applyBorder="1" applyAlignment="1">
      <alignment horizontal="right"/>
    </xf>
    <xf numFmtId="172" fontId="41" fillId="0" borderId="96" xfId="6706" applyNumberFormat="1" applyFont="1" applyFill="1" applyBorder="1" applyAlignment="1">
      <alignment horizontal="left" wrapText="1"/>
    </xf>
    <xf numFmtId="172" fontId="41" fillId="0" borderId="97" xfId="6706" applyNumberFormat="1" applyFont="1" applyFill="1" applyBorder="1" applyAlignment="1">
      <alignment horizontal="left" wrapText="1"/>
    </xf>
    <xf numFmtId="172" fontId="41" fillId="0" borderId="24" xfId="6706" applyNumberFormat="1" applyFont="1" applyFill="1" applyBorder="1" applyAlignment="1">
      <alignment horizontal="left" wrapText="1"/>
    </xf>
    <xf numFmtId="172" fontId="41" fillId="0" borderId="98" xfId="6706" applyNumberFormat="1" applyFont="1" applyFill="1" applyBorder="1" applyAlignment="1">
      <alignment horizontal="left" wrapText="1"/>
    </xf>
    <xf numFmtId="172" fontId="6" fillId="5" borderId="96" xfId="6706" applyNumberFormat="1" applyFont="1" applyFill="1" applyBorder="1" applyAlignment="1">
      <alignment horizontal="center" wrapText="1"/>
    </xf>
    <xf numFmtId="172" fontId="6" fillId="5" borderId="97" xfId="6706" applyNumberFormat="1" applyFont="1" applyFill="1" applyBorder="1" applyAlignment="1">
      <alignment horizontal="center" wrapText="1"/>
    </xf>
    <xf numFmtId="172" fontId="6" fillId="5" borderId="95" xfId="6706" applyNumberFormat="1" applyFont="1" applyFill="1" applyBorder="1" applyAlignment="1">
      <alignment horizontal="center" wrapText="1"/>
    </xf>
    <xf numFmtId="172" fontId="6" fillId="5" borderId="94" xfId="6706" applyNumberFormat="1" applyFont="1" applyFill="1" applyBorder="1" applyAlignment="1">
      <alignment horizontal="center" wrapText="1"/>
    </xf>
    <xf numFmtId="172" fontId="41" fillId="5" borderId="92" xfId="6706" applyNumberFormat="1" applyFont="1" applyFill="1" applyBorder="1" applyAlignment="1">
      <alignment horizontal="center" vertical="top" wrapText="1"/>
    </xf>
    <xf numFmtId="172" fontId="41" fillId="5" borderId="12" xfId="6706" applyNumberFormat="1" applyFont="1" applyFill="1" applyBorder="1" applyAlignment="1">
      <alignment horizontal="center" vertical="top" wrapText="1"/>
    </xf>
    <xf numFmtId="172" fontId="41" fillId="5" borderId="21" xfId="6706" applyNumberFormat="1" applyFont="1" applyFill="1" applyBorder="1" applyAlignment="1">
      <alignment horizontal="center" vertical="top" wrapText="1"/>
    </xf>
    <xf numFmtId="172" fontId="41" fillId="5" borderId="96" xfId="6706" applyNumberFormat="1" applyFont="1" applyFill="1" applyBorder="1" applyAlignment="1">
      <alignment horizontal="center" vertical="top" wrapText="1"/>
    </xf>
    <xf numFmtId="172" fontId="41" fillId="5" borderId="98" xfId="6706" applyNumberFormat="1" applyFont="1" applyFill="1" applyBorder="1" applyAlignment="1">
      <alignment horizontal="center" vertical="top" wrapText="1"/>
    </xf>
    <xf numFmtId="172" fontId="41" fillId="5" borderId="97" xfId="6706" applyNumberFormat="1" applyFont="1" applyFill="1" applyBorder="1" applyAlignment="1">
      <alignment horizontal="center" vertical="top" wrapText="1"/>
    </xf>
    <xf numFmtId="0" fontId="52" fillId="5" borderId="11" xfId="6673" applyFont="1" applyFill="1" applyBorder="1" applyAlignment="1">
      <alignment horizontal="center"/>
    </xf>
    <xf numFmtId="0" fontId="52" fillId="5" borderId="18" xfId="6673" applyFont="1" applyFill="1" applyBorder="1" applyAlignment="1">
      <alignment horizontal="center"/>
    </xf>
    <xf numFmtId="0" fontId="54" fillId="5" borderId="10" xfId="6673" applyFont="1" applyFill="1" applyBorder="1" applyAlignment="1">
      <alignment horizontal="center" vertical="center" wrapText="1"/>
    </xf>
    <xf numFmtId="172" fontId="55" fillId="5" borderId="21" xfId="6704" applyNumberFormat="1" applyFont="1" applyFill="1" applyBorder="1" applyAlignment="1">
      <alignment horizontal="center" vertical="center"/>
    </xf>
    <xf numFmtId="172" fontId="55" fillId="5" borderId="10" xfId="6704" applyNumberFormat="1" applyFont="1" applyFill="1" applyBorder="1" applyAlignment="1">
      <alignment horizontal="center" vertical="center"/>
    </xf>
    <xf numFmtId="172" fontId="54" fillId="5" borderId="15" xfId="0" applyFont="1" applyFill="1" applyBorder="1" applyAlignment="1">
      <alignment horizontal="center" vertical="top"/>
    </xf>
    <xf numFmtId="172" fontId="54" fillId="5" borderId="10" xfId="0" applyFont="1" applyFill="1" applyBorder="1" applyAlignment="1">
      <alignment horizontal="center" vertical="top"/>
    </xf>
    <xf numFmtId="172" fontId="64" fillId="0" borderId="15" xfId="6706" applyNumberFormat="1" applyFont="1" applyFill="1" applyBorder="1" applyAlignment="1">
      <alignment horizontal="left" vertical="top" wrapText="1"/>
    </xf>
    <xf numFmtId="172" fontId="64" fillId="0" borderId="10" xfId="6706" applyNumberFormat="1" applyFont="1" applyFill="1" applyBorder="1" applyAlignment="1">
      <alignment horizontal="left" vertical="top" wrapText="1"/>
    </xf>
    <xf numFmtId="172" fontId="52" fillId="5" borderId="11" xfId="0" applyFont="1" applyFill="1" applyBorder="1" applyAlignment="1">
      <alignment horizontal="center"/>
    </xf>
    <xf numFmtId="172" fontId="52" fillId="5" borderId="18" xfId="0" applyFont="1" applyFill="1" applyBorder="1" applyAlignment="1">
      <alignment horizontal="center"/>
    </xf>
    <xf numFmtId="172" fontId="54" fillId="5" borderId="13" xfId="0" applyFont="1" applyFill="1" applyBorder="1" applyAlignment="1">
      <alignment horizontal="right"/>
    </xf>
    <xf numFmtId="172" fontId="54" fillId="5" borderId="24" xfId="0" applyFont="1" applyFill="1" applyBorder="1" applyAlignment="1">
      <alignment horizontal="right"/>
    </xf>
    <xf numFmtId="172" fontId="54" fillId="5" borderId="20" xfId="0" applyFont="1" applyFill="1" applyBorder="1" applyAlignment="1">
      <alignment horizontal="right"/>
    </xf>
    <xf numFmtId="172" fontId="52" fillId="5" borderId="90" xfId="0" applyFont="1" applyFill="1" applyBorder="1" applyAlignment="1">
      <alignment horizontal="center"/>
    </xf>
    <xf numFmtId="172" fontId="52" fillId="5" borderId="90" xfId="0" applyFont="1" applyFill="1" applyBorder="1" applyAlignment="1">
      <alignment horizontal="center" wrapText="1"/>
    </xf>
    <xf numFmtId="172" fontId="54" fillId="5" borderId="92" xfId="0" applyFont="1" applyFill="1" applyBorder="1" applyAlignment="1">
      <alignment horizontal="center" vertical="top" wrapText="1"/>
    </xf>
    <xf numFmtId="172" fontId="54" fillId="5" borderId="13" xfId="0" applyFont="1" applyFill="1" applyBorder="1" applyAlignment="1">
      <alignment horizontal="center" vertical="top" wrapText="1"/>
    </xf>
    <xf numFmtId="172" fontId="55" fillId="5" borderId="92" xfId="0" applyFont="1" applyFill="1" applyBorder="1" applyAlignment="1">
      <alignment horizontal="center"/>
    </xf>
    <xf numFmtId="172" fontId="55" fillId="5" borderId="13" xfId="0" applyFont="1" applyFill="1" applyBorder="1" applyAlignment="1">
      <alignment horizontal="center"/>
    </xf>
    <xf numFmtId="172" fontId="64" fillId="0" borderId="90" xfId="6706" applyNumberFormat="1" applyFont="1" applyFill="1" applyBorder="1" applyAlignment="1">
      <alignment horizontal="left" vertical="top" wrapText="1"/>
    </xf>
    <xf numFmtId="172" fontId="54" fillId="5" borderId="90" xfId="0" applyFont="1" applyFill="1" applyBorder="1" applyAlignment="1">
      <alignment horizontal="center" vertical="top"/>
    </xf>
    <xf numFmtId="0" fontId="64" fillId="0" borderId="90" xfId="6706" applyNumberFormat="1" applyFont="1" applyFill="1" applyBorder="1" applyAlignment="1">
      <alignment horizontal="left" vertical="top" wrapText="1"/>
    </xf>
    <xf numFmtId="0" fontId="64" fillId="0" borderId="10" xfId="6706" applyNumberFormat="1" applyFont="1" applyFill="1" applyBorder="1" applyAlignment="1">
      <alignment horizontal="left" vertical="top" wrapText="1"/>
    </xf>
    <xf numFmtId="172" fontId="54" fillId="0" borderId="24" xfId="0" applyFont="1" applyBorder="1" applyAlignment="1"/>
    <xf numFmtId="172" fontId="54" fillId="0" borderId="20" xfId="0" applyFont="1" applyBorder="1" applyAlignment="1"/>
    <xf numFmtId="172" fontId="52" fillId="0" borderId="95" xfId="0" applyFont="1" applyBorder="1" applyAlignment="1"/>
    <xf numFmtId="172" fontId="52" fillId="0" borderId="94" xfId="0" applyFont="1" applyBorder="1" applyAlignment="1"/>
    <xf numFmtId="172" fontId="54" fillId="5" borderId="92" xfId="0" applyFont="1" applyFill="1" applyBorder="1" applyAlignment="1">
      <alignment horizontal="center" vertical="top"/>
    </xf>
    <xf numFmtId="172" fontId="54" fillId="0" borderId="94" xfId="0" applyFont="1" applyBorder="1" applyAlignment="1">
      <alignment horizontal="center"/>
    </xf>
    <xf numFmtId="172" fontId="54" fillId="5" borderId="97" xfId="0" applyFont="1" applyFill="1" applyBorder="1" applyAlignment="1">
      <alignment horizontal="center"/>
    </xf>
    <xf numFmtId="172" fontId="54" fillId="0" borderId="98" xfId="0" applyFont="1" applyBorder="1" applyAlignment="1">
      <alignment horizontal="center"/>
    </xf>
    <xf numFmtId="0" fontId="44" fillId="5" borderId="96" xfId="6673" applyFont="1" applyFill="1" applyBorder="1" applyAlignment="1">
      <alignment horizontal="center"/>
    </xf>
    <xf numFmtId="0" fontId="44" fillId="5" borderId="97" xfId="6673" applyFont="1" applyFill="1" applyBorder="1" applyAlignment="1">
      <alignment horizontal="center"/>
    </xf>
    <xf numFmtId="0" fontId="44" fillId="5" borderId="98" xfId="6673" applyFont="1" applyFill="1" applyBorder="1" applyAlignment="1">
      <alignment horizontal="center"/>
    </xf>
    <xf numFmtId="0" fontId="50" fillId="0" borderId="1" xfId="6673" applyNumberFormat="1" applyFont="1" applyFill="1" applyBorder="1" applyAlignment="1">
      <alignment horizontal="left" vertical="top" wrapText="1"/>
    </xf>
    <xf numFmtId="0" fontId="44" fillId="5" borderId="15" xfId="6673" applyFont="1" applyFill="1" applyBorder="1" applyAlignment="1">
      <alignment horizontal="center"/>
    </xf>
    <xf numFmtId="0" fontId="4" fillId="5" borderId="15" xfId="6673" applyFont="1" applyFill="1" applyBorder="1" applyAlignment="1">
      <alignment horizontal="center" vertical="center"/>
    </xf>
    <xf numFmtId="0" fontId="4" fillId="5" borderId="21" xfId="6673" applyFont="1" applyFill="1" applyBorder="1" applyAlignment="1">
      <alignment horizontal="center" vertical="center"/>
    </xf>
    <xf numFmtId="49" fontId="4" fillId="5" borderId="96" xfId="6673" applyNumberFormat="1" applyFont="1" applyFill="1" applyBorder="1" applyAlignment="1">
      <alignment horizontal="center" vertical="center"/>
    </xf>
    <xf numFmtId="49" fontId="4" fillId="5" borderId="97" xfId="6673" applyNumberFormat="1" applyFont="1" applyFill="1" applyBorder="1" applyAlignment="1">
      <alignment horizontal="center" vertical="center"/>
    </xf>
    <xf numFmtId="49" fontId="4" fillId="5" borderId="98" xfId="6673" applyNumberFormat="1" applyFont="1" applyFill="1" applyBorder="1" applyAlignment="1">
      <alignment horizontal="center" vertical="center"/>
    </xf>
    <xf numFmtId="172" fontId="56" fillId="0" borderId="97" xfId="0" applyFont="1" applyBorder="1" applyAlignment="1">
      <alignment horizontal="left" vertical="top" wrapText="1"/>
    </xf>
    <xf numFmtId="176" fontId="56" fillId="0" borderId="96" xfId="0" applyNumberFormat="1" applyFont="1" applyBorder="1" applyAlignment="1">
      <alignment horizontal="left" vertical="top" wrapText="1"/>
    </xf>
    <xf numFmtId="176" fontId="56" fillId="0" borderId="97" xfId="0" applyNumberFormat="1" applyFont="1" applyBorder="1" applyAlignment="1">
      <alignment horizontal="left" vertical="top" wrapText="1"/>
    </xf>
    <xf numFmtId="172" fontId="66" fillId="5" borderId="96" xfId="0" applyFont="1" applyFill="1" applyBorder="1" applyAlignment="1">
      <alignment horizontal="center"/>
    </xf>
    <xf numFmtId="172" fontId="66" fillId="5" borderId="97" xfId="0" applyFont="1" applyFill="1" applyBorder="1" applyAlignment="1">
      <alignment horizontal="center"/>
    </xf>
    <xf numFmtId="172" fontId="66" fillId="5" borderId="98" xfId="0" applyFont="1" applyFill="1" applyBorder="1" applyAlignment="1">
      <alignment horizontal="center"/>
    </xf>
    <xf numFmtId="0" fontId="66" fillId="5" borderId="89" xfId="0" applyNumberFormat="1" applyFont="1" applyFill="1" applyBorder="1" applyAlignment="1">
      <alignment horizontal="center"/>
    </xf>
    <xf numFmtId="0" fontId="66" fillId="5" borderId="90" xfId="0" applyNumberFormat="1" applyFont="1" applyFill="1" applyBorder="1" applyAlignment="1">
      <alignment horizontal="center"/>
    </xf>
    <xf numFmtId="0" fontId="50" fillId="0" borderId="96" xfId="0" applyNumberFormat="1" applyFont="1" applyFill="1" applyBorder="1" applyAlignment="1" applyProtection="1">
      <alignment horizontal="left" vertical="top" wrapText="1"/>
      <protection locked="0"/>
    </xf>
    <xf numFmtId="0" fontId="50" fillId="0" borderId="97" xfId="0" applyNumberFormat="1" applyFont="1" applyFill="1" applyBorder="1" applyAlignment="1" applyProtection="1">
      <alignment horizontal="left" vertical="top" wrapText="1"/>
      <protection locked="0"/>
    </xf>
    <xf numFmtId="0" fontId="62" fillId="5" borderId="90" xfId="0" applyNumberFormat="1" applyFont="1" applyFill="1" applyBorder="1" applyAlignment="1">
      <alignment horizontal="center" vertical="center" wrapText="1"/>
    </xf>
    <xf numFmtId="0" fontId="62" fillId="5" borderId="10" xfId="0" applyNumberFormat="1" applyFont="1" applyFill="1" applyBorder="1" applyAlignment="1">
      <alignment horizontal="center" vertical="center" wrapText="1"/>
    </xf>
    <xf numFmtId="0" fontId="62" fillId="5" borderId="92" xfId="0" applyNumberFormat="1" applyFont="1" applyFill="1" applyBorder="1" applyAlignment="1">
      <alignment horizontal="center" vertical="center" wrapText="1"/>
    </xf>
    <xf numFmtId="0" fontId="62" fillId="5" borderId="13" xfId="0" applyNumberFormat="1" applyFont="1" applyFill="1" applyBorder="1" applyAlignment="1">
      <alignment horizontal="center" vertical="center" wrapText="1"/>
    </xf>
    <xf numFmtId="172" fontId="66" fillId="5" borderId="89" xfId="0" applyFont="1" applyFill="1" applyBorder="1" applyAlignment="1">
      <alignment horizontal="center" vertical="center"/>
    </xf>
    <xf numFmtId="172" fontId="62" fillId="5" borderId="90" xfId="0" applyFont="1" applyFill="1" applyBorder="1" applyAlignment="1">
      <alignment horizontal="center" vertical="top" wrapText="1"/>
    </xf>
    <xf numFmtId="172" fontId="62" fillId="5" borderId="10" xfId="0" applyFont="1" applyFill="1" applyBorder="1" applyAlignment="1">
      <alignment horizontal="center" vertical="top" wrapText="1"/>
    </xf>
    <xf numFmtId="172" fontId="69" fillId="0" borderId="96" xfId="0" applyFont="1" applyBorder="1" applyAlignment="1">
      <alignment horizontal="left" vertical="top" wrapText="1"/>
    </xf>
    <xf numFmtId="172" fontId="69" fillId="0" borderId="97" xfId="0" applyFont="1" applyBorder="1" applyAlignment="1">
      <alignment horizontal="left" vertical="top" wrapText="1"/>
    </xf>
    <xf numFmtId="0" fontId="65" fillId="5" borderId="1" xfId="0" applyNumberFormat="1" applyFont="1" applyFill="1" applyBorder="1" applyAlignment="1">
      <alignment horizontal="center"/>
    </xf>
    <xf numFmtId="0" fontId="67" fillId="5" borderId="1" xfId="0" applyNumberFormat="1" applyFont="1" applyFill="1" applyBorder="1" applyAlignment="1">
      <alignment horizontal="center"/>
    </xf>
    <xf numFmtId="0" fontId="62" fillId="29" borderId="92" xfId="0" applyNumberFormat="1" applyFont="1" applyFill="1" applyBorder="1" applyAlignment="1">
      <alignment horizontal="center" vertical="top" wrapText="1"/>
    </xf>
    <xf numFmtId="0" fontId="62" fillId="29" borderId="13" xfId="0" applyNumberFormat="1" applyFont="1" applyFill="1" applyBorder="1" applyAlignment="1">
      <alignment horizontal="center" vertical="top" wrapText="1"/>
    </xf>
    <xf numFmtId="172" fontId="66" fillId="5" borderId="89" xfId="0" applyFont="1" applyFill="1" applyBorder="1" applyAlignment="1">
      <alignment horizontal="center"/>
    </xf>
    <xf numFmtId="172" fontId="66" fillId="5" borderId="90" xfId="0" applyFont="1" applyFill="1" applyBorder="1" applyAlignment="1">
      <alignment horizontal="center"/>
    </xf>
    <xf numFmtId="172" fontId="69" fillId="32" borderId="92" xfId="0" applyFont="1" applyFill="1" applyBorder="1" applyAlignment="1">
      <alignment horizontal="left" wrapText="1"/>
    </xf>
    <xf numFmtId="172" fontId="69" fillId="32" borderId="95" xfId="0" applyFont="1" applyFill="1" applyBorder="1" applyAlignment="1">
      <alignment horizontal="left" wrapText="1"/>
    </xf>
    <xf numFmtId="172" fontId="62" fillId="5" borderId="90" xfId="0" applyFont="1" applyFill="1" applyBorder="1" applyAlignment="1">
      <alignment horizontal="center" vertical="center" wrapText="1"/>
    </xf>
    <xf numFmtId="172" fontId="62" fillId="5" borderId="10" xfId="0" applyFont="1" applyFill="1" applyBorder="1" applyAlignment="1">
      <alignment horizontal="center" vertical="center" wrapText="1"/>
    </xf>
    <xf numFmtId="172" fontId="69" fillId="32" borderId="13" xfId="0" applyFont="1" applyFill="1" applyBorder="1" applyAlignment="1">
      <alignment horizontal="left" vertical="top" wrapText="1"/>
    </xf>
    <xf numFmtId="172" fontId="69" fillId="32" borderId="24" xfId="0" applyFont="1" applyFill="1" applyBorder="1" applyAlignment="1">
      <alignment horizontal="left" vertical="top" wrapText="1"/>
    </xf>
    <xf numFmtId="172" fontId="69" fillId="32" borderId="94" xfId="0" applyFont="1" applyFill="1" applyBorder="1" applyAlignment="1">
      <alignment horizontal="right" wrapText="1"/>
    </xf>
    <xf numFmtId="172" fontId="69" fillId="32" borderId="20" xfId="0" applyFont="1" applyFill="1" applyBorder="1" applyAlignment="1">
      <alignment horizontal="right" wrapText="1"/>
    </xf>
    <xf numFmtId="172" fontId="66" fillId="5" borderId="1" xfId="0" applyFont="1" applyFill="1" applyBorder="1" applyAlignment="1">
      <alignment horizontal="center"/>
    </xf>
    <xf numFmtId="172" fontId="68" fillId="32" borderId="90" xfId="0" applyFont="1" applyFill="1" applyBorder="1" applyAlignment="1">
      <alignment horizontal="left" vertical="top" wrapText="1"/>
    </xf>
    <xf numFmtId="172" fontId="68" fillId="32" borderId="10" xfId="0" applyFont="1" applyFill="1" applyBorder="1" applyAlignment="1">
      <alignment horizontal="left" vertical="top" wrapText="1"/>
    </xf>
    <xf numFmtId="172" fontId="62" fillId="29" borderId="96" xfId="0" applyFont="1" applyFill="1" applyBorder="1" applyAlignment="1">
      <alignment horizontal="center"/>
    </xf>
    <xf numFmtId="172" fontId="62" fillId="29" borderId="97" xfId="0" applyFont="1" applyFill="1" applyBorder="1" applyAlignment="1">
      <alignment horizontal="center"/>
    </xf>
    <xf numFmtId="172" fontId="62" fillId="29" borderId="95" xfId="0" applyFont="1" applyFill="1" applyBorder="1" applyAlignment="1">
      <alignment horizontal="center"/>
    </xf>
    <xf numFmtId="172" fontId="62" fillId="29" borderId="98" xfId="0" applyFont="1" applyFill="1" applyBorder="1" applyAlignment="1">
      <alignment horizontal="center"/>
    </xf>
    <xf numFmtId="172" fontId="62" fillId="29" borderId="90" xfId="0" applyFont="1" applyFill="1" applyBorder="1" applyAlignment="1">
      <alignment horizontal="center" vertical="top"/>
    </xf>
    <xf numFmtId="172" fontId="62" fillId="29" borderId="10" xfId="0" applyFont="1" applyFill="1" applyBorder="1" applyAlignment="1">
      <alignment horizontal="center" vertical="top"/>
    </xf>
    <xf numFmtId="172" fontId="62" fillId="29" borderId="21" xfId="0" applyFont="1" applyFill="1" applyBorder="1" applyAlignment="1">
      <alignment horizontal="center" vertical="top"/>
    </xf>
    <xf numFmtId="172" fontId="62" fillId="29" borderId="90" xfId="0" applyFont="1" applyFill="1" applyBorder="1" applyAlignment="1">
      <alignment horizontal="center" vertical="top" wrapText="1"/>
    </xf>
    <xf numFmtId="172" fontId="62" fillId="29" borderId="10" xfId="0" applyFont="1" applyFill="1" applyBorder="1" applyAlignment="1">
      <alignment horizontal="center" vertical="top" wrapText="1"/>
    </xf>
    <xf numFmtId="0" fontId="68" fillId="29" borderId="90" xfId="0" applyNumberFormat="1" applyFont="1" applyFill="1" applyBorder="1" applyAlignment="1">
      <alignment horizontal="left"/>
    </xf>
    <xf numFmtId="0" fontId="56" fillId="0" borderId="96" xfId="0" applyNumberFormat="1" applyFont="1" applyFill="1" applyBorder="1" applyAlignment="1">
      <alignment horizontal="left" vertical="top" wrapText="1"/>
    </xf>
    <xf numFmtId="0" fontId="56" fillId="0" borderId="97" xfId="0" applyNumberFormat="1" applyFont="1" applyFill="1" applyBorder="1" applyAlignment="1">
      <alignment horizontal="left" vertical="top" wrapText="1"/>
    </xf>
    <xf numFmtId="0" fontId="56" fillId="0" borderId="98" xfId="0" applyNumberFormat="1" applyFont="1" applyFill="1" applyBorder="1" applyAlignment="1">
      <alignment horizontal="left" vertical="top" wrapText="1"/>
    </xf>
    <xf numFmtId="172" fontId="40" fillId="0" borderId="0" xfId="3761" applyFont="1" applyFill="1" applyBorder="1" applyAlignment="1">
      <alignment horizontal="left" vertical="top"/>
    </xf>
    <xf numFmtId="172" fontId="43" fillId="0" borderId="0" xfId="3761" applyFont="1" applyFill="1" applyBorder="1" applyAlignment="1">
      <alignment horizontal="center"/>
    </xf>
    <xf numFmtId="172" fontId="39" fillId="0" borderId="0" xfId="3761" applyFont="1" applyFill="1" applyBorder="1" applyAlignment="1">
      <alignment horizontal="center" vertical="top" wrapText="1"/>
    </xf>
    <xf numFmtId="172" fontId="39" fillId="0" borderId="0" xfId="3761" applyFont="1" applyFill="1" applyBorder="1" applyAlignment="1">
      <alignment horizontal="center" vertical="center"/>
    </xf>
    <xf numFmtId="172" fontId="38" fillId="0" borderId="0" xfId="3761" applyFont="1" applyFill="1" applyBorder="1" applyAlignment="1">
      <alignment horizontal="center" vertical="top" wrapText="1"/>
    </xf>
    <xf numFmtId="172" fontId="69" fillId="0" borderId="96" xfId="3761" applyFont="1" applyBorder="1" applyAlignment="1">
      <alignment horizontal="left" vertical="top"/>
    </xf>
    <xf numFmtId="172" fontId="69" fillId="0" borderId="97" xfId="3761" applyFont="1" applyBorder="1" applyAlignment="1">
      <alignment horizontal="left" vertical="top"/>
    </xf>
    <xf numFmtId="172" fontId="66" fillId="5" borderId="89" xfId="3761" applyFont="1" applyFill="1" applyBorder="1" applyAlignment="1">
      <alignment horizontal="center"/>
    </xf>
    <xf numFmtId="172" fontId="62" fillId="29" borderId="89" xfId="3761" applyFont="1" applyFill="1" applyBorder="1" applyAlignment="1">
      <alignment horizontal="center" vertical="top" wrapText="1"/>
    </xf>
    <xf numFmtId="172" fontId="62" fillId="29" borderId="96" xfId="3761" applyFont="1" applyFill="1" applyBorder="1" applyAlignment="1">
      <alignment horizontal="center" vertical="center"/>
    </xf>
    <xf numFmtId="172" fontId="62" fillId="29" borderId="97" xfId="3761" applyFont="1" applyFill="1" applyBorder="1" applyAlignment="1">
      <alignment horizontal="center" vertical="center"/>
    </xf>
    <xf numFmtId="172" fontId="62" fillId="29" borderId="98" xfId="3761" applyFont="1" applyFill="1" applyBorder="1" applyAlignment="1">
      <alignment horizontal="center" vertical="center"/>
    </xf>
    <xf numFmtId="172" fontId="62" fillId="29" borderId="96" xfId="3761" applyFont="1" applyFill="1" applyBorder="1" applyAlignment="1">
      <alignment horizontal="center" vertical="top" wrapText="1"/>
    </xf>
    <xf numFmtId="172" fontId="62" fillId="29" borderId="97" xfId="3761" applyFont="1" applyFill="1" applyBorder="1" applyAlignment="1">
      <alignment horizontal="center" vertical="top" wrapText="1"/>
    </xf>
    <xf numFmtId="172" fontId="62" fillId="29" borderId="98" xfId="3761" applyFont="1" applyFill="1" applyBorder="1" applyAlignment="1">
      <alignment horizontal="center" vertical="top" wrapText="1"/>
    </xf>
    <xf numFmtId="172" fontId="68" fillId="0" borderId="89" xfId="3761" applyFont="1" applyFill="1" applyBorder="1" applyAlignment="1">
      <alignment horizontal="left" vertical="top" wrapText="1"/>
    </xf>
    <xf numFmtId="172" fontId="56" fillId="0" borderId="96" xfId="0" applyFont="1" applyBorder="1" applyAlignment="1">
      <alignment horizontal="left" vertical="top" wrapText="1"/>
    </xf>
    <xf numFmtId="0" fontId="68" fillId="0" borderId="1" xfId="0" applyNumberFormat="1" applyFont="1" applyFill="1" applyBorder="1" applyAlignment="1">
      <alignment horizontal="center" vertical="top" wrapText="1"/>
    </xf>
    <xf numFmtId="0" fontId="62" fillId="0" borderId="96" xfId="0" applyNumberFormat="1" applyFont="1" applyFill="1" applyBorder="1" applyAlignment="1">
      <alignment horizontal="left" vertical="top" wrapText="1"/>
    </xf>
    <xf numFmtId="0" fontId="62" fillId="0" borderId="97" xfId="0" applyNumberFormat="1" applyFont="1" applyFill="1" applyBorder="1" applyAlignment="1">
      <alignment horizontal="left" vertical="top" wrapText="1"/>
    </xf>
    <xf numFmtId="0" fontId="69" fillId="0" borderId="96" xfId="0" applyNumberFormat="1" applyFont="1" applyFill="1" applyBorder="1" applyAlignment="1">
      <alignment horizontal="left" vertical="top" wrapText="1"/>
    </xf>
    <xf numFmtId="0" fontId="69" fillId="0" borderId="97" xfId="0" applyNumberFormat="1" applyFont="1" applyFill="1" applyBorder="1" applyAlignment="1">
      <alignment horizontal="left" vertical="top" wrapText="1"/>
    </xf>
    <xf numFmtId="172" fontId="66" fillId="5" borderId="11" xfId="0" applyFont="1" applyFill="1" applyBorder="1" applyAlignment="1">
      <alignment horizontal="center"/>
    </xf>
    <xf numFmtId="172" fontId="67" fillId="5" borderId="95" xfId="0" applyFont="1" applyFill="1" applyBorder="1" applyAlignment="1">
      <alignment horizontal="center"/>
    </xf>
    <xf numFmtId="172" fontId="67" fillId="5" borderId="18" xfId="0" applyFont="1" applyFill="1" applyBorder="1" applyAlignment="1">
      <alignment horizontal="center"/>
    </xf>
    <xf numFmtId="172" fontId="62" fillId="29" borderId="10" xfId="0" applyFont="1" applyFill="1" applyBorder="1" applyAlignment="1">
      <alignment horizontal="center" vertical="center" wrapText="1"/>
    </xf>
    <xf numFmtId="172" fontId="62" fillId="29" borderId="1" xfId="0" applyFont="1" applyFill="1" applyBorder="1" applyAlignment="1">
      <alignment horizontal="center" vertical="center" wrapText="1"/>
    </xf>
    <xf numFmtId="172" fontId="62" fillId="29" borderId="10" xfId="0" applyFont="1" applyFill="1" applyBorder="1" applyAlignment="1">
      <alignment horizontal="center" vertical="center"/>
    </xf>
    <xf numFmtId="172" fontId="62" fillId="29" borderId="1" xfId="0" applyFont="1" applyFill="1" applyBorder="1" applyAlignment="1">
      <alignment horizontal="center" vertical="top" wrapText="1"/>
    </xf>
    <xf numFmtId="172" fontId="62" fillId="5" borderId="13" xfId="0" applyFont="1" applyFill="1" applyBorder="1" applyAlignment="1">
      <alignment horizontal="right"/>
    </xf>
    <xf numFmtId="172" fontId="68" fillId="5" borderId="24" xfId="0" applyFont="1" applyFill="1" applyBorder="1" applyAlignment="1">
      <alignment horizontal="right"/>
    </xf>
    <xf numFmtId="172" fontId="68" fillId="5" borderId="20" xfId="0" applyFont="1" applyFill="1" applyBorder="1" applyAlignment="1">
      <alignment horizontal="right"/>
    </xf>
    <xf numFmtId="172" fontId="62" fillId="29" borderId="21" xfId="0" applyFont="1" applyFill="1" applyBorder="1" applyAlignment="1">
      <alignment horizontal="center" vertical="top" wrapText="1"/>
    </xf>
    <xf numFmtId="172" fontId="68" fillId="0" borderId="1" xfId="0" applyFont="1" applyFill="1" applyBorder="1" applyAlignment="1">
      <alignment horizontal="left" vertical="top" wrapText="1"/>
    </xf>
    <xf numFmtId="172" fontId="55" fillId="0" borderId="1" xfId="0" applyFont="1" applyFill="1" applyBorder="1" applyAlignment="1">
      <alignment horizontal="left" vertical="top"/>
    </xf>
    <xf numFmtId="172" fontId="66" fillId="5" borderId="96" xfId="0" applyFont="1" applyFill="1" applyBorder="1" applyAlignment="1">
      <alignment horizontal="center" vertical="top" wrapText="1"/>
    </xf>
    <xf numFmtId="172" fontId="67" fillId="5" borderId="97" xfId="0" applyFont="1" applyFill="1" applyBorder="1" applyAlignment="1">
      <alignment horizontal="center" vertical="top" wrapText="1"/>
    </xf>
    <xf numFmtId="172" fontId="67" fillId="5" borderId="98" xfId="0" applyFont="1" applyFill="1" applyBorder="1" applyAlignment="1">
      <alignment horizontal="center" vertical="top" wrapText="1"/>
    </xf>
    <xf numFmtId="172" fontId="55" fillId="29" borderId="96" xfId="0" applyFont="1" applyFill="1" applyBorder="1" applyAlignment="1"/>
    <xf numFmtId="172" fontId="55" fillId="29" borderId="98" xfId="0" applyFont="1" applyFill="1" applyBorder="1" applyAlignment="1"/>
    <xf numFmtId="172" fontId="66" fillId="5" borderId="89" xfId="0" applyFont="1" applyFill="1" applyBorder="1" applyAlignment="1">
      <alignment horizontal="center" vertical="top" wrapText="1"/>
    </xf>
    <xf numFmtId="172" fontId="67" fillId="5" borderId="89" xfId="0" applyFont="1" applyFill="1" applyBorder="1" applyAlignment="1">
      <alignment horizontal="center" vertical="top" wrapText="1"/>
    </xf>
    <xf numFmtId="0" fontId="50" fillId="0" borderId="96" xfId="6709" applyFont="1" applyBorder="1" applyAlignment="1">
      <alignment horizontal="left" vertical="top" wrapText="1"/>
    </xf>
    <xf numFmtId="0" fontId="50" fillId="0" borderId="97" xfId="6709" applyFont="1" applyBorder="1" applyAlignment="1">
      <alignment horizontal="left" vertical="top" wrapText="1"/>
    </xf>
    <xf numFmtId="0" fontId="44" fillId="5" borderId="92" xfId="6709" applyFont="1" applyFill="1" applyBorder="1" applyAlignment="1">
      <alignment horizontal="center"/>
    </xf>
    <xf numFmtId="0" fontId="44" fillId="5" borderId="95" xfId="6709" applyFont="1" applyFill="1" applyBorder="1" applyAlignment="1">
      <alignment horizontal="center"/>
    </xf>
    <xf numFmtId="0" fontId="44" fillId="5" borderId="94" xfId="6709" applyFont="1" applyFill="1" applyBorder="1" applyAlignment="1">
      <alignment horizontal="center"/>
    </xf>
    <xf numFmtId="0" fontId="4" fillId="5" borderId="13" xfId="6709" applyFont="1" applyFill="1" applyBorder="1" applyAlignment="1">
      <alignment horizontal="right"/>
    </xf>
    <xf numFmtId="0" fontId="4" fillId="5" borderId="24" xfId="6709" applyFont="1" applyFill="1" applyBorder="1" applyAlignment="1">
      <alignment horizontal="right"/>
    </xf>
    <xf numFmtId="0" fontId="4" fillId="5" borderId="20" xfId="6709" applyFont="1" applyFill="1" applyBorder="1" applyAlignment="1">
      <alignment horizontal="right"/>
    </xf>
    <xf numFmtId="0" fontId="4" fillId="5" borderId="21" xfId="6709" applyFont="1" applyFill="1" applyBorder="1" applyAlignment="1">
      <alignment horizontal="center" vertical="center"/>
    </xf>
    <xf numFmtId="0" fontId="4" fillId="5" borderId="10" xfId="6709" applyFont="1" applyFill="1" applyBorder="1" applyAlignment="1">
      <alignment horizontal="center" vertical="center"/>
    </xf>
    <xf numFmtId="0" fontId="4" fillId="5" borderId="96" xfId="6709" applyFont="1" applyFill="1" applyBorder="1" applyAlignment="1">
      <alignment horizontal="center" vertical="center"/>
    </xf>
    <xf numFmtId="0" fontId="4" fillId="5" borderId="97" xfId="6709" applyFont="1" applyFill="1" applyBorder="1" applyAlignment="1">
      <alignment horizontal="center" vertical="center"/>
    </xf>
    <xf numFmtId="0" fontId="4" fillId="5" borderId="98" xfId="6709" applyFont="1" applyFill="1" applyBorder="1" applyAlignment="1">
      <alignment horizontal="center" vertical="center"/>
    </xf>
    <xf numFmtId="0" fontId="4" fillId="5" borderId="96" xfId="6709" applyFont="1" applyFill="1" applyBorder="1" applyAlignment="1">
      <alignment horizontal="center" vertical="center" wrapText="1"/>
    </xf>
    <xf numFmtId="0" fontId="4" fillId="5" borderId="98" xfId="6709" applyFont="1" applyFill="1" applyBorder="1" applyAlignment="1">
      <alignment horizontal="center" vertical="center" wrapText="1"/>
    </xf>
    <xf numFmtId="0" fontId="46" fillId="0" borderId="96" xfId="6673" applyNumberFormat="1" applyFont="1" applyFill="1" applyBorder="1" applyAlignment="1">
      <alignment horizontal="left" vertical="top" wrapText="1"/>
    </xf>
    <xf numFmtId="0" fontId="46" fillId="0" borderId="97" xfId="6673" applyNumberFormat="1" applyFont="1" applyFill="1" applyBorder="1" applyAlignment="1">
      <alignment horizontal="left" vertical="top" wrapText="1"/>
    </xf>
    <xf numFmtId="49" fontId="4" fillId="5" borderId="10" xfId="6673" applyNumberFormat="1" applyFont="1" applyFill="1" applyBorder="1" applyAlignment="1">
      <alignment horizontal="center" vertical="center"/>
    </xf>
    <xf numFmtId="0" fontId="4" fillId="5" borderId="13" xfId="6673" applyFont="1" applyFill="1" applyBorder="1" applyAlignment="1">
      <alignment horizontal="right"/>
    </xf>
    <xf numFmtId="0" fontId="4" fillId="5" borderId="24" xfId="6673" applyFont="1" applyFill="1" applyBorder="1" applyAlignment="1">
      <alignment horizontal="right"/>
    </xf>
    <xf numFmtId="0" fontId="4" fillId="5" borderId="20" xfId="6673" applyFont="1" applyFill="1" applyBorder="1" applyAlignment="1">
      <alignment horizontal="right"/>
    </xf>
    <xf numFmtId="0" fontId="4" fillId="5" borderId="10" xfId="6673" applyFont="1" applyFill="1" applyBorder="1" applyAlignment="1">
      <alignment horizontal="center" vertical="center"/>
    </xf>
    <xf numFmtId="49" fontId="4" fillId="5" borderId="21" xfId="6697" applyNumberFormat="1" applyFont="1" applyFill="1" applyBorder="1" applyAlignment="1">
      <alignment horizontal="center" vertical="center" wrapText="1"/>
    </xf>
    <xf numFmtId="49" fontId="4" fillId="5" borderId="10" xfId="6697" applyNumberFormat="1" applyFont="1" applyFill="1" applyBorder="1" applyAlignment="1">
      <alignment horizontal="center" vertical="center" wrapText="1"/>
    </xf>
    <xf numFmtId="172" fontId="4" fillId="5" borderId="96" xfId="6697" applyNumberFormat="1" applyFont="1" applyFill="1" applyBorder="1" applyAlignment="1">
      <alignment horizontal="center" vertical="center"/>
    </xf>
    <xf numFmtId="172" fontId="4" fillId="5" borderId="97" xfId="6697" applyNumberFormat="1" applyFont="1" applyFill="1" applyBorder="1" applyAlignment="1">
      <alignment horizontal="center" vertical="center"/>
    </xf>
    <xf numFmtId="172" fontId="4" fillId="5" borderId="98" xfId="6697" applyNumberFormat="1" applyFont="1" applyFill="1" applyBorder="1" applyAlignment="1">
      <alignment horizontal="center" vertical="center"/>
    </xf>
    <xf numFmtId="0" fontId="54" fillId="0" borderId="96" xfId="6673" applyFont="1" applyBorder="1" applyAlignment="1">
      <alignment horizontal="left"/>
    </xf>
    <xf numFmtId="0" fontId="54" fillId="0" borderId="97" xfId="6673" applyFont="1" applyBorder="1" applyAlignment="1">
      <alignment horizontal="left"/>
    </xf>
    <xf numFmtId="0" fontId="54" fillId="0" borderId="98" xfId="6673" applyFont="1" applyBorder="1" applyAlignment="1">
      <alignment horizontal="left"/>
    </xf>
    <xf numFmtId="0" fontId="56" fillId="0" borderId="96" xfId="6673" applyFont="1" applyFill="1" applyBorder="1" applyAlignment="1">
      <alignment horizontal="left" vertical="top"/>
    </xf>
    <xf numFmtId="0" fontId="56" fillId="0" borderId="97" xfId="6673" applyFont="1" applyFill="1" applyBorder="1" applyAlignment="1">
      <alignment horizontal="left" vertical="top"/>
    </xf>
    <xf numFmtId="0" fontId="55" fillId="0" borderId="89" xfId="6673" applyFont="1" applyBorder="1" applyAlignment="1">
      <alignment horizontal="left"/>
    </xf>
    <xf numFmtId="0" fontId="54" fillId="6" borderId="89" xfId="6673" applyFont="1" applyFill="1" applyBorder="1" applyAlignment="1">
      <alignment horizontal="center"/>
    </xf>
    <xf numFmtId="0" fontId="55" fillId="0" borderId="90" xfId="6673" applyFont="1" applyBorder="1" applyAlignment="1">
      <alignment horizontal="left"/>
    </xf>
    <xf numFmtId="0" fontId="55" fillId="0" borderId="89" xfId="6673" applyFont="1" applyFill="1" applyBorder="1" applyAlignment="1">
      <alignment horizontal="left"/>
    </xf>
    <xf numFmtId="0" fontId="0" fillId="0" borderId="0" xfId="6673" applyFont="1" applyFill="1" applyBorder="1" applyAlignment="1">
      <alignment horizontal="left"/>
    </xf>
    <xf numFmtId="0" fontId="6" fillId="0" borderId="0" xfId="6673" applyFont="1" applyFill="1" applyBorder="1" applyAlignment="1">
      <alignment horizontal="center"/>
    </xf>
    <xf numFmtId="0" fontId="52" fillId="5" borderId="96" xfId="6686" applyNumberFormat="1" applyFont="1" applyFill="1" applyBorder="1" applyAlignment="1">
      <alignment horizontal="center"/>
    </xf>
    <xf numFmtId="0" fontId="52" fillId="5" borderId="97" xfId="6686" applyNumberFormat="1" applyFont="1" applyFill="1" applyBorder="1" applyAlignment="1">
      <alignment horizontal="center"/>
    </xf>
    <xf numFmtId="0" fontId="52" fillId="5" borderId="98" xfId="6686" applyNumberFormat="1" applyFont="1" applyFill="1" applyBorder="1" applyAlignment="1">
      <alignment horizontal="center"/>
    </xf>
    <xf numFmtId="0" fontId="54" fillId="5" borderId="13" xfId="6686" applyNumberFormat="1" applyFont="1" applyFill="1" applyBorder="1" applyAlignment="1">
      <alignment horizontal="right"/>
    </xf>
    <xf numFmtId="0" fontId="54" fillId="5" borderId="24" xfId="6686" applyNumberFormat="1" applyFont="1" applyFill="1" applyBorder="1" applyAlignment="1">
      <alignment horizontal="right"/>
    </xf>
    <xf numFmtId="0" fontId="54" fillId="5" borderId="20" xfId="6686" applyNumberFormat="1" applyFont="1" applyFill="1" applyBorder="1" applyAlignment="1">
      <alignment horizontal="right"/>
    </xf>
    <xf numFmtId="0" fontId="56" fillId="0" borderId="23" xfId="6688" applyNumberFormat="1" applyFont="1" applyBorder="1" applyAlignment="1">
      <alignment horizontal="left"/>
    </xf>
    <xf numFmtId="0" fontId="70" fillId="0" borderId="134" xfId="6688" applyNumberFormat="1" applyFont="1" applyBorder="1" applyAlignment="1">
      <alignment horizontal="center"/>
    </xf>
    <xf numFmtId="0" fontId="6" fillId="0" borderId="135" xfId="0" applyNumberFormat="1" applyFont="1" applyBorder="1" applyAlignment="1">
      <alignment horizontal="center"/>
    </xf>
    <xf numFmtId="0" fontId="6" fillId="0" borderId="136" xfId="0" applyNumberFormat="1" applyFont="1" applyBorder="1" applyAlignment="1">
      <alignment horizontal="center"/>
    </xf>
    <xf numFmtId="172" fontId="52" fillId="5" borderId="15" xfId="6674" applyNumberFormat="1" applyFont="1" applyFill="1" applyBorder="1" applyAlignment="1">
      <alignment horizontal="center"/>
    </xf>
    <xf numFmtId="49" fontId="54" fillId="5" borderId="10" xfId="6674" applyNumberFormat="1" applyFont="1" applyFill="1" applyBorder="1" applyAlignment="1">
      <alignment horizontal="center"/>
    </xf>
    <xf numFmtId="172" fontId="54" fillId="5" borderId="12" xfId="6674" applyNumberFormat="1" applyFont="1" applyFill="1" applyBorder="1" applyAlignment="1">
      <alignment horizontal="center" vertical="center"/>
    </xf>
    <xf numFmtId="172" fontId="54" fillId="5" borderId="19" xfId="6674" applyNumberFormat="1" applyFont="1" applyFill="1" applyBorder="1" applyAlignment="1">
      <alignment horizontal="center" vertical="center"/>
    </xf>
    <xf numFmtId="172" fontId="54" fillId="5" borderId="13" xfId="6674" applyNumberFormat="1" applyFont="1" applyFill="1" applyBorder="1" applyAlignment="1">
      <alignment horizontal="center" vertical="center"/>
    </xf>
    <xf numFmtId="172" fontId="54" fillId="5" borderId="20" xfId="6674" applyNumberFormat="1" applyFont="1" applyFill="1" applyBorder="1" applyAlignment="1">
      <alignment horizontal="center" vertical="center"/>
    </xf>
    <xf numFmtId="172" fontId="54" fillId="5" borderId="13" xfId="6674" applyNumberFormat="1" applyFont="1" applyFill="1" applyBorder="1" applyAlignment="1">
      <alignment horizontal="right"/>
    </xf>
    <xf numFmtId="172" fontId="54" fillId="5" borderId="24" xfId="6674" applyNumberFormat="1" applyFont="1" applyFill="1" applyBorder="1" applyAlignment="1">
      <alignment horizontal="right"/>
    </xf>
    <xf numFmtId="172" fontId="54" fillId="5" borderId="20" xfId="6674" applyNumberFormat="1" applyFont="1" applyFill="1" applyBorder="1" applyAlignment="1">
      <alignment horizontal="right"/>
    </xf>
    <xf numFmtId="0" fontId="56" fillId="0" borderId="96" xfId="6673" applyFont="1" applyBorder="1" applyAlignment="1">
      <alignment horizontal="right"/>
    </xf>
    <xf numFmtId="172" fontId="0" fillId="0" borderId="97" xfId="0" applyBorder="1" applyAlignment="1"/>
    <xf numFmtId="172" fontId="0" fillId="0" borderId="98" xfId="0" applyBorder="1" applyAlignment="1"/>
    <xf numFmtId="172" fontId="33" fillId="5" borderId="95" xfId="0" applyFont="1" applyFill="1" applyBorder="1" applyAlignment="1">
      <alignment horizontal="center"/>
    </xf>
    <xf numFmtId="172" fontId="33" fillId="5" borderId="94" xfId="0" applyFont="1" applyFill="1" applyBorder="1" applyAlignment="1">
      <alignment horizontal="center"/>
    </xf>
    <xf numFmtId="0" fontId="54" fillId="5" borderId="15" xfId="6673" applyFont="1" applyFill="1" applyBorder="1" applyAlignment="1">
      <alignment horizontal="center" vertical="center"/>
    </xf>
    <xf numFmtId="0" fontId="54" fillId="5" borderId="10" xfId="6673" applyFont="1" applyFill="1" applyBorder="1" applyAlignment="1">
      <alignment horizontal="center" vertical="center"/>
    </xf>
    <xf numFmtId="172" fontId="55" fillId="5" borderId="24" xfId="0" applyFont="1" applyFill="1" applyBorder="1" applyAlignment="1">
      <alignment horizontal="right"/>
    </xf>
    <xf numFmtId="172" fontId="55" fillId="5" borderId="20" xfId="0" applyFont="1" applyFill="1" applyBorder="1" applyAlignment="1">
      <alignment horizontal="right"/>
    </xf>
    <xf numFmtId="0" fontId="56" fillId="0" borderId="96" xfId="6673" applyFont="1" applyBorder="1" applyAlignment="1">
      <alignment horizontal="left" vertical="top"/>
    </xf>
    <xf numFmtId="0" fontId="56" fillId="0" borderId="97" xfId="6673" applyFont="1" applyBorder="1" applyAlignment="1">
      <alignment horizontal="left" vertical="top"/>
    </xf>
    <xf numFmtId="172" fontId="56" fillId="0" borderId="96" xfId="6685" applyNumberFormat="1" applyFont="1" applyBorder="1" applyAlignment="1">
      <alignment horizontal="left" vertical="top" wrapText="1"/>
    </xf>
    <xf numFmtId="172" fontId="56" fillId="0" borderId="97" xfId="6685" applyNumberFormat="1" applyFont="1" applyBorder="1" applyAlignment="1">
      <alignment horizontal="left" vertical="top" wrapText="1"/>
    </xf>
    <xf numFmtId="0" fontId="52" fillId="5" borderId="92" xfId="6685" applyNumberFormat="1" applyFont="1" applyFill="1" applyBorder="1" applyAlignment="1">
      <alignment horizontal="center" wrapText="1"/>
    </xf>
    <xf numFmtId="0" fontId="52" fillId="5" borderId="95" xfId="6685" applyNumberFormat="1" applyFont="1" applyFill="1" applyBorder="1" applyAlignment="1">
      <alignment horizontal="center" wrapText="1"/>
    </xf>
    <xf numFmtId="0" fontId="52" fillId="5" borderId="94" xfId="6685" applyNumberFormat="1" applyFont="1" applyFill="1" applyBorder="1" applyAlignment="1">
      <alignment horizontal="center" wrapText="1"/>
    </xf>
    <xf numFmtId="0" fontId="54" fillId="5" borderId="13" xfId="6685" applyNumberFormat="1" applyFont="1" applyFill="1" applyBorder="1" applyAlignment="1">
      <alignment horizontal="right" wrapText="1"/>
    </xf>
    <xf numFmtId="0" fontId="54" fillId="5" borderId="24" xfId="6685" applyNumberFormat="1" applyFont="1" applyFill="1" applyBorder="1" applyAlignment="1">
      <alignment horizontal="right" wrapText="1"/>
    </xf>
    <xf numFmtId="0" fontId="54" fillId="5" borderId="20" xfId="6685" applyNumberFormat="1" applyFont="1" applyFill="1" applyBorder="1" applyAlignment="1">
      <alignment horizontal="right" wrapText="1"/>
    </xf>
    <xf numFmtId="0" fontId="54" fillId="5" borderId="96" xfId="6685" applyNumberFormat="1" applyFont="1" applyFill="1" applyBorder="1" applyAlignment="1">
      <alignment horizontal="center"/>
    </xf>
    <xf numFmtId="0" fontId="54" fillId="5" borderId="98" xfId="6685" applyNumberFormat="1" applyFont="1" applyFill="1" applyBorder="1" applyAlignment="1">
      <alignment horizontal="center"/>
    </xf>
    <xf numFmtId="0" fontId="54" fillId="5" borderId="90" xfId="6673" applyFont="1" applyFill="1" applyBorder="1" applyAlignment="1">
      <alignment horizontal="center" vertical="top" wrapText="1"/>
    </xf>
    <xf numFmtId="0" fontId="54" fillId="5" borderId="10" xfId="6673" applyFont="1" applyFill="1" applyBorder="1" applyAlignment="1">
      <alignment horizontal="center" vertical="top" wrapText="1"/>
    </xf>
    <xf numFmtId="0" fontId="54" fillId="5" borderId="21" xfId="6673" applyFont="1" applyFill="1" applyBorder="1" applyAlignment="1">
      <alignment horizontal="center" vertical="center"/>
    </xf>
    <xf numFmtId="0" fontId="54" fillId="5" borderId="10" xfId="6673" applyFont="1" applyFill="1" applyBorder="1" applyAlignment="1">
      <alignment horizontal="center" vertical="top"/>
    </xf>
    <xf numFmtId="0" fontId="54" fillId="5" borderId="1" xfId="6673" applyFont="1" applyFill="1" applyBorder="1" applyAlignment="1">
      <alignment horizontal="center" vertical="top"/>
    </xf>
    <xf numFmtId="0" fontId="44" fillId="5" borderId="11" xfId="6673" applyFont="1" applyFill="1" applyBorder="1" applyAlignment="1">
      <alignment horizontal="center"/>
    </xf>
    <xf numFmtId="0" fontId="44" fillId="5" borderId="95" xfId="6673" applyFont="1" applyFill="1" applyBorder="1" applyAlignment="1">
      <alignment horizontal="center"/>
    </xf>
    <xf numFmtId="0" fontId="44" fillId="5" borderId="18" xfId="6673" applyFont="1" applyFill="1" applyBorder="1" applyAlignment="1">
      <alignment horizontal="center"/>
    </xf>
    <xf numFmtId="0" fontId="4" fillId="5" borderId="10" xfId="0" applyNumberFormat="1" applyFont="1" applyFill="1" applyBorder="1" applyAlignment="1">
      <alignment horizontal="center" vertical="center"/>
    </xf>
    <xf numFmtId="0" fontId="4" fillId="5" borderId="89" xfId="0" applyNumberFormat="1" applyFont="1" applyFill="1" applyBorder="1" applyAlignment="1">
      <alignment horizontal="center" vertical="center"/>
    </xf>
    <xf numFmtId="0" fontId="56" fillId="0" borderId="92" xfId="6673" applyFont="1" applyBorder="1" applyAlignment="1">
      <alignment horizontal="left" vertical="top" wrapText="1"/>
    </xf>
    <xf numFmtId="0" fontId="56" fillId="0" borderId="94" xfId="6673" applyFont="1" applyBorder="1" applyAlignment="1">
      <alignment horizontal="left" vertical="top" wrapText="1"/>
    </xf>
    <xf numFmtId="0" fontId="56" fillId="0" borderId="12" xfId="6673" applyFont="1" applyBorder="1" applyAlignment="1">
      <alignment horizontal="left" vertical="top" wrapText="1"/>
    </xf>
    <xf numFmtId="0" fontId="56" fillId="0" borderId="19" xfId="6673" applyFont="1" applyBorder="1" applyAlignment="1">
      <alignment horizontal="left" vertical="top" wrapText="1"/>
    </xf>
    <xf numFmtId="172" fontId="52" fillId="5" borderId="89" xfId="0" applyFont="1" applyFill="1" applyBorder="1" applyAlignment="1">
      <alignment horizontal="center" vertical="top"/>
    </xf>
    <xf numFmtId="172" fontId="54" fillId="31" borderId="90" xfId="0" applyFont="1" applyFill="1" applyBorder="1" applyAlignment="1">
      <alignment horizontal="center" vertical="top" wrapText="1"/>
    </xf>
    <xf numFmtId="172" fontId="54" fillId="31" borderId="21" xfId="0" applyFont="1" applyFill="1" applyBorder="1" applyAlignment="1">
      <alignment horizontal="center" vertical="top" wrapText="1"/>
    </xf>
    <xf numFmtId="172" fontId="54" fillId="31" borderId="10" xfId="0" applyFont="1" applyFill="1" applyBorder="1" applyAlignment="1">
      <alignment horizontal="center" vertical="top" wrapText="1"/>
    </xf>
    <xf numFmtId="172" fontId="56" fillId="0" borderId="96" xfId="0" applyFont="1" applyFill="1" applyBorder="1" applyAlignment="1">
      <alignment horizontal="left"/>
    </xf>
    <xf numFmtId="172" fontId="56" fillId="0" borderId="97" xfId="0" applyFont="1" applyFill="1" applyBorder="1" applyAlignment="1">
      <alignment horizontal="left"/>
    </xf>
    <xf numFmtId="172" fontId="54" fillId="31" borderId="89" xfId="0" applyFont="1" applyFill="1" applyBorder="1" applyAlignment="1">
      <alignment horizontal="center" vertical="top" wrapText="1"/>
    </xf>
    <xf numFmtId="172" fontId="54" fillId="31" borderId="1" xfId="0" applyFont="1" applyFill="1" applyBorder="1" applyAlignment="1">
      <alignment horizontal="center" vertical="top" wrapText="1"/>
    </xf>
    <xf numFmtId="172" fontId="52" fillId="5" borderId="96" xfId="0" applyFont="1" applyFill="1" applyBorder="1" applyAlignment="1">
      <alignment horizontal="center" vertical="top"/>
    </xf>
    <xf numFmtId="172" fontId="52" fillId="5" borderId="97" xfId="0" applyFont="1" applyFill="1" applyBorder="1" applyAlignment="1">
      <alignment horizontal="center" vertical="top"/>
    </xf>
    <xf numFmtId="172" fontId="52" fillId="5" borderId="98" xfId="0" applyFont="1" applyFill="1" applyBorder="1" applyAlignment="1">
      <alignment horizontal="center" vertical="top"/>
    </xf>
    <xf numFmtId="172" fontId="54" fillId="31" borderId="92" xfId="0" applyFont="1" applyFill="1" applyBorder="1" applyAlignment="1">
      <alignment horizontal="center" vertical="top" wrapText="1"/>
    </xf>
    <xf numFmtId="172" fontId="54" fillId="31" borderId="94" xfId="0" applyFont="1" applyFill="1" applyBorder="1" applyAlignment="1">
      <alignment horizontal="center" vertical="top" wrapText="1"/>
    </xf>
    <xf numFmtId="172" fontId="54" fillId="31" borderId="13" xfId="0" applyFont="1" applyFill="1" applyBorder="1" applyAlignment="1">
      <alignment horizontal="center" vertical="top" wrapText="1"/>
    </xf>
    <xf numFmtId="172" fontId="54" fillId="31" borderId="20" xfId="0" applyFont="1" applyFill="1" applyBorder="1" applyAlignment="1">
      <alignment horizontal="center" vertical="top" wrapText="1"/>
    </xf>
    <xf numFmtId="0" fontId="55" fillId="0" borderId="96" xfId="0" applyNumberFormat="1" applyFont="1" applyBorder="1" applyAlignment="1">
      <alignment horizontal="center"/>
    </xf>
    <xf numFmtId="0" fontId="55" fillId="0" borderId="98" xfId="0" applyNumberFormat="1" applyFont="1" applyBorder="1" applyAlignment="1">
      <alignment horizontal="center"/>
    </xf>
    <xf numFmtId="0" fontId="55" fillId="0" borderId="96" xfId="0" applyNumberFormat="1" applyFont="1" applyBorder="1" applyAlignment="1">
      <alignment horizontal="center" vertical="top"/>
    </xf>
    <xf numFmtId="0" fontId="55" fillId="0" borderId="98" xfId="0" applyNumberFormat="1" applyFont="1" applyBorder="1" applyAlignment="1">
      <alignment horizontal="center" vertical="top"/>
    </xf>
    <xf numFmtId="172" fontId="54" fillId="31" borderId="98" xfId="0" applyFont="1" applyFill="1" applyBorder="1" applyAlignment="1">
      <alignment horizontal="center" vertical="top" wrapText="1"/>
    </xf>
    <xf numFmtId="0" fontId="52" fillId="5" borderId="1" xfId="6673" applyFont="1" applyFill="1" applyBorder="1" applyAlignment="1">
      <alignment horizontal="center" vertical="top"/>
    </xf>
    <xf numFmtId="0" fontId="52" fillId="5" borderId="89" xfId="6673" applyFont="1" applyFill="1" applyBorder="1" applyAlignment="1">
      <alignment horizontal="center" vertical="top"/>
    </xf>
    <xf numFmtId="0" fontId="64" fillId="0" borderId="96" xfId="6673" applyFont="1" applyBorder="1" applyAlignment="1">
      <alignment horizontal="left" vertical="top" wrapText="1"/>
    </xf>
    <xf numFmtId="0" fontId="64" fillId="0" borderId="97" xfId="6673" applyFont="1" applyBorder="1" applyAlignment="1">
      <alignment horizontal="left" vertical="top" wrapText="1"/>
    </xf>
    <xf numFmtId="172" fontId="52" fillId="5" borderId="21" xfId="0" applyFont="1" applyFill="1" applyBorder="1" applyAlignment="1">
      <alignment horizontal="center" vertical="top"/>
    </xf>
    <xf numFmtId="172" fontId="52" fillId="5" borderId="90" xfId="0" applyFont="1" applyFill="1" applyBorder="1" applyAlignment="1">
      <alignment horizontal="center" vertical="top"/>
    </xf>
    <xf numFmtId="172" fontId="56" fillId="0" borderId="96" xfId="0" applyFont="1" applyFill="1" applyBorder="1" applyAlignment="1">
      <alignment horizontal="right" vertical="top"/>
    </xf>
    <xf numFmtId="172" fontId="56" fillId="0" borderId="97" xfId="0" applyFont="1" applyFill="1" applyBorder="1" applyAlignment="1">
      <alignment horizontal="right" vertical="top"/>
    </xf>
    <xf numFmtId="172" fontId="56" fillId="0" borderId="98" xfId="0" applyFont="1" applyFill="1" applyBorder="1" applyAlignment="1">
      <alignment horizontal="right" vertical="top"/>
    </xf>
    <xf numFmtId="172" fontId="55" fillId="0" borderId="119" xfId="0" applyFont="1" applyBorder="1" applyAlignment="1">
      <alignment horizontal="center" vertical="top" wrapText="1"/>
    </xf>
    <xf numFmtId="172" fontId="55" fillId="0" borderId="120" xfId="0" applyFont="1" applyBorder="1" applyAlignment="1">
      <alignment horizontal="center" vertical="top" wrapText="1"/>
    </xf>
    <xf numFmtId="172" fontId="55" fillId="0" borderId="121" xfId="0" applyFont="1" applyBorder="1" applyAlignment="1">
      <alignment horizontal="center" vertical="top" wrapText="1"/>
    </xf>
    <xf numFmtId="172" fontId="55" fillId="0" borderId="113" xfId="0" applyFont="1" applyBorder="1" applyAlignment="1">
      <alignment horizontal="center" vertical="top" wrapText="1"/>
    </xf>
    <xf numFmtId="172" fontId="55" fillId="0" borderId="114" xfId="0" applyFont="1" applyBorder="1" applyAlignment="1">
      <alignment horizontal="center" vertical="top" wrapText="1"/>
    </xf>
    <xf numFmtId="172" fontId="55" fillId="0" borderId="115" xfId="0" applyFont="1" applyBorder="1" applyAlignment="1">
      <alignment horizontal="center" vertical="top" wrapText="1"/>
    </xf>
    <xf numFmtId="172" fontId="55" fillId="0" borderId="116" xfId="0" applyFont="1" applyBorder="1" applyAlignment="1">
      <alignment horizontal="center" vertical="top" wrapText="1"/>
    </xf>
    <xf numFmtId="172" fontId="55" fillId="0" borderId="117" xfId="0" applyFont="1" applyBorder="1" applyAlignment="1">
      <alignment horizontal="center" vertical="top" wrapText="1"/>
    </xf>
    <xf numFmtId="172" fontId="55" fillId="0" borderId="118" xfId="0" applyFont="1" applyBorder="1" applyAlignment="1">
      <alignment horizontal="center" vertical="top" wrapText="1"/>
    </xf>
    <xf numFmtId="172" fontId="33" fillId="0" borderId="97" xfId="0" applyFont="1" applyBorder="1" applyAlignment="1">
      <alignment horizontal="center" vertical="top"/>
    </xf>
    <xf numFmtId="172" fontId="33" fillId="0" borderId="98" xfId="0" applyFont="1" applyBorder="1" applyAlignment="1">
      <alignment horizontal="center" vertical="top"/>
    </xf>
    <xf numFmtId="172" fontId="55" fillId="0" borderId="96" xfId="0" applyFont="1" applyBorder="1" applyAlignment="1">
      <alignment horizontal="right" vertical="top"/>
    </xf>
    <xf numFmtId="172" fontId="55" fillId="0" borderId="97" xfId="0" applyFont="1" applyBorder="1" applyAlignment="1">
      <alignment horizontal="right" vertical="top"/>
    </xf>
    <xf numFmtId="172" fontId="55" fillId="0" borderId="98" xfId="0" applyFont="1" applyBorder="1" applyAlignment="1">
      <alignment horizontal="right" vertical="top"/>
    </xf>
    <xf numFmtId="172" fontId="55" fillId="0" borderId="96" xfId="0" applyFont="1" applyBorder="1" applyAlignment="1">
      <alignment horizontal="center" vertical="top"/>
    </xf>
    <xf numFmtId="172" fontId="55" fillId="0" borderId="97" xfId="0" applyFont="1" applyBorder="1" applyAlignment="1">
      <alignment horizontal="center" vertical="top"/>
    </xf>
    <xf numFmtId="172" fontId="54" fillId="5" borderId="111" xfId="6706" applyNumberFormat="1" applyFont="1" applyFill="1" applyBorder="1" applyAlignment="1">
      <alignment horizontal="center" wrapText="1"/>
    </xf>
    <xf numFmtId="172" fontId="54" fillId="5" borderId="133" xfId="6706" applyNumberFormat="1" applyFont="1" applyFill="1" applyBorder="1" applyAlignment="1">
      <alignment horizontal="center" wrapText="1"/>
    </xf>
    <xf numFmtId="172" fontId="62" fillId="29" borderId="1" xfId="0" applyFont="1" applyFill="1" applyBorder="1" applyAlignment="1" applyProtection="1">
      <alignment horizontal="center"/>
      <protection locked="0"/>
    </xf>
    <xf numFmtId="172" fontId="56" fillId="0" borderId="96" xfId="0" applyFont="1" applyBorder="1" applyAlignment="1">
      <alignment horizontal="left" vertical="top"/>
    </xf>
    <xf numFmtId="172" fontId="56" fillId="0" borderId="97" xfId="0" applyFont="1" applyBorder="1" applyAlignment="1">
      <alignment horizontal="left" vertical="top"/>
    </xf>
    <xf numFmtId="172" fontId="56" fillId="0" borderId="98" xfId="0" applyFont="1" applyBorder="1" applyAlignment="1">
      <alignment horizontal="left" vertical="top"/>
    </xf>
    <xf numFmtId="0" fontId="44" fillId="5" borderId="92" xfId="0" applyNumberFormat="1" applyFont="1" applyFill="1" applyBorder="1" applyAlignment="1" applyProtection="1">
      <alignment horizontal="center" vertical="top"/>
    </xf>
    <xf numFmtId="0" fontId="44" fillId="5" borderId="95" xfId="0" applyNumberFormat="1" applyFont="1" applyFill="1" applyBorder="1" applyAlignment="1" applyProtection="1">
      <alignment horizontal="center" vertical="top"/>
    </xf>
    <xf numFmtId="0" fontId="44" fillId="5" borderId="94" xfId="0" applyNumberFormat="1" applyFont="1" applyFill="1" applyBorder="1" applyAlignment="1" applyProtection="1">
      <alignment horizontal="center" vertical="top"/>
    </xf>
    <xf numFmtId="0" fontId="4" fillId="5" borderId="12" xfId="0" applyNumberFormat="1" applyFont="1" applyFill="1" applyBorder="1" applyAlignment="1" applyProtection="1">
      <alignment horizontal="center" vertical="center"/>
    </xf>
    <xf numFmtId="0" fontId="4" fillId="5" borderId="0" xfId="0" applyNumberFormat="1" applyFont="1" applyFill="1" applyBorder="1" applyAlignment="1" applyProtection="1">
      <alignment horizontal="center" vertical="center"/>
    </xf>
    <xf numFmtId="0" fontId="4" fillId="5" borderId="12" xfId="0" applyNumberFormat="1" applyFont="1" applyFill="1" applyBorder="1" applyAlignment="1" applyProtection="1">
      <alignment horizontal="center" vertical="center" wrapText="1"/>
    </xf>
    <xf numFmtId="0" fontId="4" fillId="5" borderId="19" xfId="0" applyNumberFormat="1" applyFont="1" applyFill="1" applyBorder="1" applyAlignment="1" applyProtection="1">
      <alignment horizontal="center" vertical="center" wrapText="1"/>
    </xf>
    <xf numFmtId="0" fontId="4" fillId="5" borderId="90" xfId="0" applyNumberFormat="1" applyFont="1" applyFill="1" applyBorder="1" applyAlignment="1" applyProtection="1">
      <alignment horizontal="center" vertical="center"/>
    </xf>
    <xf numFmtId="0" fontId="4" fillId="5" borderId="10" xfId="0" applyNumberFormat="1" applyFont="1" applyFill="1" applyBorder="1" applyAlignment="1" applyProtection="1">
      <alignment horizontal="center" vertical="center"/>
    </xf>
    <xf numFmtId="0" fontId="45" fillId="5" borderId="13" xfId="6673" applyFont="1" applyFill="1" applyBorder="1" applyAlignment="1">
      <alignment horizontal="right"/>
    </xf>
    <xf numFmtId="0" fontId="45" fillId="5" borderId="24" xfId="6673" applyFont="1" applyFill="1" applyBorder="1" applyAlignment="1">
      <alignment horizontal="right"/>
    </xf>
    <xf numFmtId="0" fontId="45" fillId="5" borderId="20" xfId="6673" applyFont="1" applyFill="1" applyBorder="1" applyAlignment="1">
      <alignment horizontal="right"/>
    </xf>
    <xf numFmtId="0" fontId="4" fillId="5" borderId="12" xfId="6673" applyFont="1" applyFill="1" applyBorder="1" applyAlignment="1">
      <alignment horizontal="center" vertical="center"/>
    </xf>
    <xf numFmtId="0" fontId="4" fillId="5" borderId="13" xfId="6673" applyFont="1" applyFill="1" applyBorder="1" applyAlignment="1">
      <alignment horizontal="center" vertical="center"/>
    </xf>
    <xf numFmtId="49" fontId="4" fillId="5" borderId="20" xfId="6673" applyNumberFormat="1" applyFont="1" applyFill="1" applyBorder="1" applyAlignment="1">
      <alignment horizontal="center" vertical="center"/>
    </xf>
    <xf numFmtId="0" fontId="56" fillId="0" borderId="24" xfId="6673" applyFont="1" applyBorder="1" applyAlignment="1">
      <alignment horizontal="left" vertical="top" wrapText="1"/>
    </xf>
    <xf numFmtId="172" fontId="4" fillId="5" borderId="10" xfId="0" quotePrefix="1" applyFont="1" applyFill="1" applyBorder="1" applyAlignment="1">
      <alignment horizontal="center" vertical="center"/>
    </xf>
    <xf numFmtId="172" fontId="4" fillId="5" borderId="10" xfId="0" applyFont="1" applyFill="1" applyBorder="1" applyAlignment="1">
      <alignment horizontal="center" vertical="center" wrapText="1"/>
    </xf>
    <xf numFmtId="49" fontId="4" fillId="5" borderId="21" xfId="0" applyNumberFormat="1" applyFont="1" applyFill="1" applyBorder="1" applyAlignment="1">
      <alignment horizontal="center" vertical="center" wrapText="1"/>
    </xf>
    <xf numFmtId="49" fontId="4" fillId="5" borderId="10"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49" fontId="4" fillId="5" borderId="21" xfId="0" applyNumberFormat="1" applyFont="1" applyFill="1" applyBorder="1" applyAlignment="1">
      <alignment horizontal="center" vertical="top" wrapText="1"/>
    </xf>
    <xf numFmtId="49" fontId="4" fillId="5" borderId="10" xfId="0" applyNumberFormat="1" applyFont="1" applyFill="1" applyBorder="1" applyAlignment="1">
      <alignment horizontal="center" vertical="top" wrapText="1"/>
    </xf>
    <xf numFmtId="172" fontId="56" fillId="0" borderId="1" xfId="0" applyFont="1" applyBorder="1" applyAlignment="1">
      <alignment horizontal="right"/>
    </xf>
    <xf numFmtId="172" fontId="56" fillId="0" borderId="96" xfId="0" applyFont="1" applyBorder="1" applyAlignment="1">
      <alignment horizontal="right"/>
    </xf>
    <xf numFmtId="172" fontId="56" fillId="0" borderId="96" xfId="0" applyFont="1" applyFill="1" applyBorder="1" applyAlignment="1">
      <alignment horizontal="left" vertical="top" wrapText="1"/>
    </xf>
    <xf numFmtId="172" fontId="56" fillId="0" borderId="97" xfId="0" applyFont="1" applyFill="1" applyBorder="1" applyAlignment="1">
      <alignment horizontal="left" vertical="top" wrapText="1"/>
    </xf>
    <xf numFmtId="172" fontId="52" fillId="5" borderId="96" xfId="0" applyFont="1" applyFill="1" applyBorder="1" applyAlignment="1">
      <alignment horizontal="center" wrapText="1"/>
    </xf>
    <xf numFmtId="172" fontId="52" fillId="5" borderId="97" xfId="0" applyFont="1" applyFill="1" applyBorder="1" applyAlignment="1">
      <alignment horizontal="center" wrapText="1"/>
    </xf>
    <xf numFmtId="172" fontId="52" fillId="5" borderId="98" xfId="0" applyFont="1" applyFill="1" applyBorder="1" applyAlignment="1">
      <alignment horizontal="center" wrapText="1"/>
    </xf>
    <xf numFmtId="172" fontId="55" fillId="0" borderId="96" xfId="0" applyFont="1" applyBorder="1" applyAlignment="1">
      <alignment horizontal="left" vertical="top" wrapText="1"/>
    </xf>
    <xf numFmtId="172" fontId="55" fillId="0" borderId="97" xfId="0" applyFont="1" applyBorder="1" applyAlignment="1">
      <alignment horizontal="left" vertical="top" wrapText="1"/>
    </xf>
    <xf numFmtId="172" fontId="33" fillId="0" borderId="98" xfId="0" applyFont="1" applyBorder="1" applyAlignment="1"/>
    <xf numFmtId="172" fontId="56" fillId="0" borderId="92" xfId="0" applyFont="1" applyBorder="1" applyAlignment="1">
      <alignment horizontal="left" vertical="top" wrapText="1"/>
    </xf>
    <xf numFmtId="172" fontId="56" fillId="0" borderId="95" xfId="0" applyFont="1" applyBorder="1" applyAlignment="1">
      <alignment horizontal="left" vertical="top" wrapText="1"/>
    </xf>
    <xf numFmtId="172" fontId="56" fillId="0" borderId="94" xfId="0" applyFont="1" applyBorder="1" applyAlignment="1">
      <alignment horizontal="left" vertical="top" wrapText="1"/>
    </xf>
    <xf numFmtId="172" fontId="56" fillId="0" borderId="13" xfId="0" applyFont="1" applyBorder="1" applyAlignment="1">
      <alignment horizontal="right" vertical="top" wrapText="1"/>
    </xf>
    <xf numFmtId="172" fontId="56" fillId="0" borderId="24" xfId="0" applyFont="1" applyBorder="1" applyAlignment="1">
      <alignment horizontal="right" vertical="top" wrapText="1"/>
    </xf>
    <xf numFmtId="172" fontId="56" fillId="0" borderId="20" xfId="0" applyFont="1" applyBorder="1" applyAlignment="1">
      <alignment horizontal="right" vertical="top" wrapText="1"/>
    </xf>
    <xf numFmtId="0" fontId="4" fillId="0" borderId="92" xfId="6709" applyFont="1" applyFill="1" applyBorder="1" applyAlignment="1">
      <alignment horizontal="center"/>
    </xf>
    <xf numFmtId="0" fontId="4" fillId="0" borderId="95" xfId="6709" applyFont="1" applyFill="1" applyBorder="1" applyAlignment="1">
      <alignment horizontal="center"/>
    </xf>
    <xf numFmtId="0" fontId="4" fillId="0" borderId="94" xfId="6709" applyFont="1" applyFill="1" applyBorder="1" applyAlignment="1">
      <alignment horizontal="center"/>
    </xf>
    <xf numFmtId="0" fontId="4" fillId="0" borderId="13" xfId="6709" applyFont="1" applyFill="1" applyBorder="1" applyAlignment="1">
      <alignment horizontal="right"/>
    </xf>
    <xf numFmtId="0" fontId="4" fillId="0" borderId="24" xfId="6709" applyFont="1" applyFill="1" applyBorder="1" applyAlignment="1">
      <alignment horizontal="right"/>
    </xf>
    <xf numFmtId="0" fontId="4" fillId="0" borderId="20" xfId="6709" applyFont="1" applyFill="1" applyBorder="1" applyAlignment="1">
      <alignment horizontal="right"/>
    </xf>
    <xf numFmtId="0" fontId="10" fillId="0" borderId="21" xfId="6709" applyFont="1" applyFill="1" applyBorder="1" applyAlignment="1">
      <alignment horizontal="center" vertical="center"/>
    </xf>
    <xf numFmtId="0" fontId="10" fillId="0" borderId="10" xfId="6709" applyFont="1" applyFill="1" applyBorder="1" applyAlignment="1">
      <alignment horizontal="center" vertical="center"/>
    </xf>
    <xf numFmtId="0" fontId="10" fillId="0" borderId="36" xfId="6709" applyFont="1" applyFill="1" applyBorder="1" applyAlignment="1">
      <alignment horizontal="center" vertical="center"/>
    </xf>
    <xf numFmtId="0" fontId="10" fillId="0" borderId="37" xfId="6709" applyFont="1" applyFill="1" applyBorder="1" applyAlignment="1">
      <alignment horizontal="center" vertical="center"/>
    </xf>
    <xf numFmtId="0" fontId="10" fillId="0" borderId="36" xfId="6709" applyFont="1" applyFill="1" applyBorder="1" applyAlignment="1">
      <alignment horizontal="center" vertical="center" wrapText="1"/>
    </xf>
    <xf numFmtId="0" fontId="10" fillId="0" borderId="37" xfId="6709" applyFont="1" applyFill="1" applyBorder="1" applyAlignment="1">
      <alignment horizontal="center" vertical="center" wrapText="1"/>
    </xf>
    <xf numFmtId="0" fontId="10" fillId="0" borderId="35" xfId="6709" applyFont="1" applyFill="1" applyBorder="1" applyAlignment="1">
      <alignment horizontal="center" vertical="center" wrapText="1"/>
    </xf>
    <xf numFmtId="172" fontId="10" fillId="0" borderId="28" xfId="0" applyFont="1" applyFill="1" applyBorder="1" applyAlignment="1">
      <alignment horizontal="center" vertical="center"/>
    </xf>
    <xf numFmtId="172" fontId="10" fillId="0" borderId="29" xfId="0" applyFont="1" applyFill="1" applyBorder="1" applyAlignment="1">
      <alignment horizontal="center" vertical="center"/>
    </xf>
    <xf numFmtId="172" fontId="10" fillId="0" borderId="27" xfId="0" applyFont="1" applyFill="1" applyBorder="1" applyAlignment="1">
      <alignment horizontal="center" vertical="center"/>
    </xf>
    <xf numFmtId="172" fontId="10" fillId="0" borderId="28" xfId="0" applyFont="1" applyFill="1" applyBorder="1" applyAlignment="1">
      <alignment horizontal="center" vertical="center" wrapText="1"/>
    </xf>
    <xf numFmtId="172" fontId="10" fillId="0" borderId="29" xfId="0" applyFont="1" applyFill="1" applyBorder="1" applyAlignment="1">
      <alignment horizontal="center" vertical="center" wrapText="1"/>
    </xf>
    <xf numFmtId="172" fontId="10" fillId="0" borderId="27" xfId="0" applyFont="1" applyFill="1" applyBorder="1" applyAlignment="1">
      <alignment horizontal="center" vertical="center" wrapText="1"/>
    </xf>
    <xf numFmtId="172" fontId="11" fillId="0" borderId="0" xfId="0" applyFont="1" applyFill="1" applyBorder="1" applyAlignment="1" applyProtection="1">
      <alignment horizontal="left" vertical="top" wrapText="1"/>
    </xf>
    <xf numFmtId="172" fontId="10" fillId="0" borderId="11" xfId="0" applyFont="1" applyFill="1" applyBorder="1" applyAlignment="1">
      <alignment horizontal="center" vertical="center"/>
    </xf>
    <xf numFmtId="172" fontId="10" fillId="0" borderId="12" xfId="0" applyFont="1" applyFill="1" applyBorder="1" applyAlignment="1">
      <alignment horizontal="center" vertical="center"/>
    </xf>
    <xf numFmtId="172" fontId="10" fillId="0" borderId="25" xfId="0" applyFont="1" applyFill="1" applyBorder="1" applyAlignment="1">
      <alignment horizontal="center" vertical="center"/>
    </xf>
    <xf numFmtId="172" fontId="10" fillId="0" borderId="30" xfId="0" applyFont="1" applyFill="1" applyBorder="1" applyAlignment="1">
      <alignment horizontal="center" vertical="center"/>
    </xf>
    <xf numFmtId="172" fontId="11" fillId="0" borderId="0" xfId="0" applyFont="1" applyBorder="1" applyAlignment="1" applyProtection="1">
      <alignment horizontal="left" wrapText="1"/>
    </xf>
    <xf numFmtId="172" fontId="10" fillId="0" borderId="92" xfId="0" applyFont="1" applyFill="1" applyBorder="1" applyAlignment="1" applyProtection="1">
      <alignment horizontal="center" vertical="center"/>
    </xf>
    <xf numFmtId="172" fontId="10" fillId="0" borderId="13" xfId="0" applyFont="1" applyFill="1" applyBorder="1" applyAlignment="1" applyProtection="1">
      <alignment horizontal="center" vertical="center"/>
    </xf>
    <xf numFmtId="172" fontId="10" fillId="0" borderId="93" xfId="0" applyFont="1" applyFill="1" applyBorder="1" applyAlignment="1" applyProtection="1">
      <alignment horizontal="center" vertical="center"/>
    </xf>
    <xf numFmtId="172" fontId="10" fillId="0" borderId="31" xfId="0" applyFont="1" applyFill="1" applyBorder="1" applyAlignment="1" applyProtection="1">
      <alignment horizontal="center" vertical="center"/>
    </xf>
    <xf numFmtId="172" fontId="10" fillId="0" borderId="89" xfId="0" applyFont="1" applyFill="1" applyBorder="1" applyAlignment="1" applyProtection="1">
      <alignment horizontal="center" vertical="center"/>
    </xf>
    <xf numFmtId="172" fontId="10" fillId="0" borderId="89" xfId="0" applyFont="1" applyFill="1" applyBorder="1" applyAlignment="1">
      <alignment horizontal="center" vertical="center"/>
    </xf>
    <xf numFmtId="172" fontId="4" fillId="0" borderId="24" xfId="0" applyFont="1" applyFill="1" applyBorder="1" applyAlignment="1" applyProtection="1">
      <alignment horizontal="center"/>
    </xf>
    <xf numFmtId="172" fontId="4" fillId="0" borderId="0" xfId="0" applyFont="1" applyFill="1" applyBorder="1" applyAlignment="1" applyProtection="1">
      <alignment horizontal="center"/>
    </xf>
    <xf numFmtId="172" fontId="10" fillId="0" borderId="11" xfId="0" applyFont="1" applyFill="1" applyBorder="1" applyAlignment="1" applyProtection="1">
      <alignment horizontal="center" vertical="center"/>
    </xf>
    <xf numFmtId="172" fontId="10" fillId="0" borderId="25" xfId="0" applyFont="1" applyFill="1" applyBorder="1" applyAlignment="1" applyProtection="1">
      <alignment horizontal="center" vertical="center"/>
    </xf>
    <xf numFmtId="172" fontId="10" fillId="0" borderId="92" xfId="0" applyFont="1" applyFill="1" applyBorder="1" applyAlignment="1">
      <alignment horizontal="center" vertical="center" wrapText="1"/>
    </xf>
    <xf numFmtId="172" fontId="10" fillId="0" borderId="13" xfId="0" applyFont="1" applyFill="1" applyBorder="1" applyAlignment="1">
      <alignment horizontal="center" vertical="center" wrapText="1"/>
    </xf>
    <xf numFmtId="172" fontId="10" fillId="0" borderId="101" xfId="0" applyFont="1" applyFill="1" applyBorder="1" applyAlignment="1">
      <alignment horizontal="center" vertical="center" wrapText="1"/>
    </xf>
    <xf numFmtId="172" fontId="10" fillId="0" borderId="70" xfId="0" applyFont="1" applyFill="1" applyBorder="1" applyAlignment="1">
      <alignment horizontal="center" vertical="center" wrapText="1"/>
    </xf>
    <xf numFmtId="172" fontId="10" fillId="0" borderId="17" xfId="0" applyFont="1" applyFill="1" applyBorder="1" applyAlignment="1">
      <alignment horizontal="center" vertical="top" wrapText="1"/>
    </xf>
    <xf numFmtId="172" fontId="10" fillId="0" borderId="5" xfId="0" applyFont="1" applyFill="1" applyBorder="1" applyAlignment="1">
      <alignment horizontal="center" vertical="top" wrapText="1"/>
    </xf>
    <xf numFmtId="172" fontId="10" fillId="0" borderId="28" xfId="6697" applyNumberFormat="1" applyFont="1" applyFill="1" applyBorder="1" applyAlignment="1">
      <alignment horizontal="center" vertical="center"/>
    </xf>
    <xf numFmtId="172" fontId="10" fillId="0" borderId="29" xfId="6697" applyNumberFormat="1" applyFont="1" applyFill="1" applyBorder="1" applyAlignment="1">
      <alignment horizontal="center" vertical="center"/>
    </xf>
    <xf numFmtId="172" fontId="10" fillId="0" borderId="27" xfId="6697" applyNumberFormat="1" applyFont="1" applyFill="1" applyBorder="1" applyAlignment="1">
      <alignment horizontal="center" vertical="center"/>
    </xf>
    <xf numFmtId="172" fontId="10" fillId="0" borderId="28" xfId="6697" applyNumberFormat="1" applyFont="1" applyFill="1" applyBorder="1" applyAlignment="1">
      <alignment horizontal="center" vertical="center" wrapText="1"/>
    </xf>
    <xf numFmtId="172" fontId="10" fillId="0" borderId="29" xfId="6697" applyNumberFormat="1" applyFont="1" applyFill="1" applyBorder="1" applyAlignment="1">
      <alignment horizontal="center" vertical="center" wrapText="1"/>
    </xf>
    <xf numFmtId="172" fontId="10" fillId="0" borderId="27" xfId="6697" applyNumberFormat="1" applyFont="1" applyFill="1" applyBorder="1" applyAlignment="1">
      <alignment horizontal="center" vertical="center" wrapText="1"/>
    </xf>
    <xf numFmtId="0" fontId="4" fillId="5" borderId="24" xfId="6709" applyFont="1" applyFill="1" applyBorder="1" applyAlignment="1">
      <alignment horizontal="center"/>
    </xf>
    <xf numFmtId="0" fontId="4" fillId="5" borderId="97" xfId="6709" applyFont="1" applyFill="1" applyBorder="1" applyAlignment="1">
      <alignment horizontal="right"/>
    </xf>
    <xf numFmtId="49" fontId="10" fillId="5" borderId="100" xfId="6709" applyNumberFormat="1" applyFont="1" applyFill="1" applyBorder="1" applyAlignment="1">
      <alignment horizontal="center" vertical="center" wrapText="1"/>
    </xf>
    <xf numFmtId="49" fontId="10" fillId="5" borderId="68" xfId="6709" applyNumberFormat="1" applyFont="1" applyFill="1" applyBorder="1" applyAlignment="1">
      <alignment horizontal="center" vertical="center" wrapText="1"/>
    </xf>
    <xf numFmtId="0" fontId="10" fillId="5" borderId="28" xfId="6709" applyFont="1" applyFill="1" applyBorder="1" applyAlignment="1">
      <alignment horizontal="center" vertical="center"/>
    </xf>
    <xf numFmtId="0" fontId="10" fillId="5" borderId="29" xfId="6709" applyFont="1" applyFill="1" applyBorder="1" applyAlignment="1">
      <alignment horizontal="center" vertical="center"/>
    </xf>
    <xf numFmtId="0" fontId="10" fillId="5" borderId="28" xfId="6709" applyFont="1" applyFill="1" applyBorder="1" applyAlignment="1">
      <alignment horizontal="center" vertical="center" wrapText="1"/>
    </xf>
    <xf numFmtId="0" fontId="10" fillId="5" borderId="29" xfId="6709" applyFont="1" applyFill="1" applyBorder="1" applyAlignment="1">
      <alignment horizontal="center" vertical="center" wrapText="1"/>
    </xf>
    <xf numFmtId="0" fontId="10" fillId="5" borderId="27" xfId="6709" applyFont="1" applyFill="1" applyBorder="1" applyAlignment="1">
      <alignment horizontal="center" vertical="center" wrapText="1"/>
    </xf>
    <xf numFmtId="17" fontId="6" fillId="0" borderId="0" xfId="0" applyNumberFormat="1" applyFont="1" applyAlignment="1">
      <alignment horizontal="center"/>
    </xf>
  </cellXfs>
  <cellStyles count="6713">
    <cellStyle name="20% - Accent1 10" xfId="34"/>
    <cellStyle name="20% - Accent1 11" xfId="35"/>
    <cellStyle name="20% - Accent1 12" xfId="36"/>
    <cellStyle name="20% - Accent1 13" xfId="37"/>
    <cellStyle name="20% - Accent1 14" xfId="38"/>
    <cellStyle name="20% - Accent1 15" xfId="39"/>
    <cellStyle name="20% - Accent1 16" xfId="40"/>
    <cellStyle name="20% - Accent1 17" xfId="41"/>
    <cellStyle name="20% - Accent1 18" xfId="42"/>
    <cellStyle name="20% - Accent1 19" xfId="43"/>
    <cellStyle name="20% - Accent1 2" xfId="44"/>
    <cellStyle name="20% - Accent1 20" xfId="45"/>
    <cellStyle name="20% - Accent1 21" xfId="46"/>
    <cellStyle name="20% - Accent1 22" xfId="47"/>
    <cellStyle name="20% - Accent1 23" xfId="48"/>
    <cellStyle name="20% - Accent1 24" xfId="49"/>
    <cellStyle name="20% - Accent1 25" xfId="50"/>
    <cellStyle name="20% - Accent1 26" xfId="51"/>
    <cellStyle name="20% - Accent1 27" xfId="52"/>
    <cellStyle name="20% - Accent1 28" xfId="53"/>
    <cellStyle name="20% - Accent1 29" xfId="54"/>
    <cellStyle name="20% - Accent1 3" xfId="55"/>
    <cellStyle name="20% - Accent1 30" xfId="56"/>
    <cellStyle name="20% - Accent1 31" xfId="57"/>
    <cellStyle name="20% - Accent1 32" xfId="58"/>
    <cellStyle name="20% - Accent1 33" xfId="59"/>
    <cellStyle name="20% - Accent1 34" xfId="60"/>
    <cellStyle name="20% - Accent1 35" xfId="61"/>
    <cellStyle name="20% - Accent1 36" xfId="62"/>
    <cellStyle name="20% - Accent1 37" xfId="63"/>
    <cellStyle name="20% - Accent1 38" xfId="64"/>
    <cellStyle name="20% - Accent1 39" xfId="65"/>
    <cellStyle name="20% - Accent1 4" xfId="66"/>
    <cellStyle name="20% - Accent1 40" xfId="67"/>
    <cellStyle name="20% - Accent1 41" xfId="68"/>
    <cellStyle name="20% - Accent1 42" xfId="69"/>
    <cellStyle name="20% - Accent1 43" xfId="70"/>
    <cellStyle name="20% - Accent1 44" xfId="71"/>
    <cellStyle name="20% - Accent1 45" xfId="72"/>
    <cellStyle name="20% - Accent1 46" xfId="73"/>
    <cellStyle name="20% - Accent1 5" xfId="74"/>
    <cellStyle name="20% - Accent1 6" xfId="75"/>
    <cellStyle name="20% - Accent1 7" xfId="76"/>
    <cellStyle name="20% - Accent1 8" xfId="77"/>
    <cellStyle name="20% - Accent1 9" xfId="78"/>
    <cellStyle name="20% - Accent2 10" xfId="79"/>
    <cellStyle name="20% - Accent2 11" xfId="80"/>
    <cellStyle name="20% - Accent2 12" xfId="81"/>
    <cellStyle name="20% - Accent2 13" xfId="82"/>
    <cellStyle name="20% - Accent2 14" xfId="83"/>
    <cellStyle name="20% - Accent2 15" xfId="84"/>
    <cellStyle name="20% - Accent2 16" xfId="85"/>
    <cellStyle name="20% - Accent2 17" xfId="86"/>
    <cellStyle name="20% - Accent2 18" xfId="87"/>
    <cellStyle name="20% - Accent2 19" xfId="88"/>
    <cellStyle name="20% - Accent2 2" xfId="89"/>
    <cellStyle name="20% - Accent2 20" xfId="90"/>
    <cellStyle name="20% - Accent2 21" xfId="91"/>
    <cellStyle name="20% - Accent2 22" xfId="92"/>
    <cellStyle name="20% - Accent2 23" xfId="93"/>
    <cellStyle name="20% - Accent2 24" xfId="94"/>
    <cellStyle name="20% - Accent2 25" xfId="95"/>
    <cellStyle name="20% - Accent2 26" xfId="96"/>
    <cellStyle name="20% - Accent2 27" xfId="97"/>
    <cellStyle name="20% - Accent2 28" xfId="98"/>
    <cellStyle name="20% - Accent2 29" xfId="99"/>
    <cellStyle name="20% - Accent2 3" xfId="100"/>
    <cellStyle name="20% - Accent2 30" xfId="101"/>
    <cellStyle name="20% - Accent2 31" xfId="102"/>
    <cellStyle name="20% - Accent2 32" xfId="103"/>
    <cellStyle name="20% - Accent2 33" xfId="104"/>
    <cellStyle name="20% - Accent2 34" xfId="105"/>
    <cellStyle name="20% - Accent2 35" xfId="106"/>
    <cellStyle name="20% - Accent2 36" xfId="107"/>
    <cellStyle name="20% - Accent2 37" xfId="108"/>
    <cellStyle name="20% - Accent2 38" xfId="109"/>
    <cellStyle name="20% - Accent2 39" xfId="110"/>
    <cellStyle name="20% - Accent2 4" xfId="111"/>
    <cellStyle name="20% - Accent2 40" xfId="112"/>
    <cellStyle name="20% - Accent2 41" xfId="113"/>
    <cellStyle name="20% - Accent2 42" xfId="114"/>
    <cellStyle name="20% - Accent2 43" xfId="115"/>
    <cellStyle name="20% - Accent2 44" xfId="116"/>
    <cellStyle name="20% - Accent2 45" xfId="117"/>
    <cellStyle name="20% - Accent2 46" xfId="118"/>
    <cellStyle name="20% - Accent2 5" xfId="119"/>
    <cellStyle name="20% - Accent2 6" xfId="120"/>
    <cellStyle name="20% - Accent2 7" xfId="121"/>
    <cellStyle name="20% - Accent2 8" xfId="122"/>
    <cellStyle name="20% - Accent2 9" xfId="123"/>
    <cellStyle name="20% - Accent3 10" xfId="124"/>
    <cellStyle name="20% - Accent3 11" xfId="125"/>
    <cellStyle name="20% - Accent3 12" xfId="126"/>
    <cellStyle name="20% - Accent3 13" xfId="127"/>
    <cellStyle name="20% - Accent3 14" xfId="128"/>
    <cellStyle name="20% - Accent3 15" xfId="129"/>
    <cellStyle name="20% - Accent3 16" xfId="130"/>
    <cellStyle name="20% - Accent3 17" xfId="131"/>
    <cellStyle name="20% - Accent3 18" xfId="132"/>
    <cellStyle name="20% - Accent3 19" xfId="133"/>
    <cellStyle name="20% - Accent3 2" xfId="134"/>
    <cellStyle name="20% - Accent3 20" xfId="135"/>
    <cellStyle name="20% - Accent3 21" xfId="136"/>
    <cellStyle name="20% - Accent3 22" xfId="137"/>
    <cellStyle name="20% - Accent3 23" xfId="138"/>
    <cellStyle name="20% - Accent3 24" xfId="139"/>
    <cellStyle name="20% - Accent3 25" xfId="140"/>
    <cellStyle name="20% - Accent3 26" xfId="141"/>
    <cellStyle name="20% - Accent3 27" xfId="142"/>
    <cellStyle name="20% - Accent3 28" xfId="143"/>
    <cellStyle name="20% - Accent3 29" xfId="144"/>
    <cellStyle name="20% - Accent3 3" xfId="145"/>
    <cellStyle name="20% - Accent3 30" xfId="146"/>
    <cellStyle name="20% - Accent3 31" xfId="147"/>
    <cellStyle name="20% - Accent3 32" xfId="148"/>
    <cellStyle name="20% - Accent3 33" xfId="149"/>
    <cellStyle name="20% - Accent3 34" xfId="150"/>
    <cellStyle name="20% - Accent3 35" xfId="151"/>
    <cellStyle name="20% - Accent3 36" xfId="152"/>
    <cellStyle name="20% - Accent3 37" xfId="153"/>
    <cellStyle name="20% - Accent3 38" xfId="154"/>
    <cellStyle name="20% - Accent3 39" xfId="155"/>
    <cellStyle name="20% - Accent3 4" xfId="156"/>
    <cellStyle name="20% - Accent3 40" xfId="157"/>
    <cellStyle name="20% - Accent3 41" xfId="158"/>
    <cellStyle name="20% - Accent3 42" xfId="159"/>
    <cellStyle name="20% - Accent3 43" xfId="160"/>
    <cellStyle name="20% - Accent3 44" xfId="161"/>
    <cellStyle name="20% - Accent3 45" xfId="162"/>
    <cellStyle name="20% - Accent3 46" xfId="163"/>
    <cellStyle name="20% - Accent3 5" xfId="164"/>
    <cellStyle name="20% - Accent3 6" xfId="165"/>
    <cellStyle name="20% - Accent3 7" xfId="166"/>
    <cellStyle name="20% - Accent3 8" xfId="167"/>
    <cellStyle name="20% - Accent3 9" xfId="168"/>
    <cellStyle name="20% - Accent4 10" xfId="169"/>
    <cellStyle name="20% - Accent4 11" xfId="170"/>
    <cellStyle name="20% - Accent4 12" xfId="171"/>
    <cellStyle name="20% - Accent4 13" xfId="172"/>
    <cellStyle name="20% - Accent4 14" xfId="173"/>
    <cellStyle name="20% - Accent4 15" xfId="174"/>
    <cellStyle name="20% - Accent4 16" xfId="175"/>
    <cellStyle name="20% - Accent4 17" xfId="176"/>
    <cellStyle name="20% - Accent4 18" xfId="177"/>
    <cellStyle name="20% - Accent4 19" xfId="178"/>
    <cellStyle name="20% - Accent4 2" xfId="179"/>
    <cellStyle name="20% - Accent4 20" xfId="180"/>
    <cellStyle name="20% - Accent4 21" xfId="181"/>
    <cellStyle name="20% - Accent4 22" xfId="182"/>
    <cellStyle name="20% - Accent4 23" xfId="183"/>
    <cellStyle name="20% - Accent4 24" xfId="184"/>
    <cellStyle name="20% - Accent4 25" xfId="185"/>
    <cellStyle name="20% - Accent4 26" xfId="186"/>
    <cellStyle name="20% - Accent4 27" xfId="187"/>
    <cellStyle name="20% - Accent4 28" xfId="188"/>
    <cellStyle name="20% - Accent4 29" xfId="189"/>
    <cellStyle name="20% - Accent4 3" xfId="190"/>
    <cellStyle name="20% - Accent4 30" xfId="191"/>
    <cellStyle name="20% - Accent4 31" xfId="192"/>
    <cellStyle name="20% - Accent4 32" xfId="193"/>
    <cellStyle name="20% - Accent4 33" xfId="194"/>
    <cellStyle name="20% - Accent4 34" xfId="195"/>
    <cellStyle name="20% - Accent4 35" xfId="196"/>
    <cellStyle name="20% - Accent4 36" xfId="197"/>
    <cellStyle name="20% - Accent4 37" xfId="198"/>
    <cellStyle name="20% - Accent4 38" xfId="199"/>
    <cellStyle name="20% - Accent4 39" xfId="200"/>
    <cellStyle name="20% - Accent4 4" xfId="201"/>
    <cellStyle name="20% - Accent4 40" xfId="202"/>
    <cellStyle name="20% - Accent4 41" xfId="203"/>
    <cellStyle name="20% - Accent4 42" xfId="204"/>
    <cellStyle name="20% - Accent4 43" xfId="205"/>
    <cellStyle name="20% - Accent4 44" xfId="206"/>
    <cellStyle name="20% - Accent4 45" xfId="207"/>
    <cellStyle name="20% - Accent4 46" xfId="208"/>
    <cellStyle name="20% - Accent4 5" xfId="209"/>
    <cellStyle name="20% - Accent4 6" xfId="210"/>
    <cellStyle name="20% - Accent4 7" xfId="211"/>
    <cellStyle name="20% - Accent4 8" xfId="212"/>
    <cellStyle name="20% - Accent4 9" xfId="213"/>
    <cellStyle name="20% - Accent5 10" xfId="214"/>
    <cellStyle name="20% - Accent5 11" xfId="215"/>
    <cellStyle name="20% - Accent5 12" xfId="216"/>
    <cellStyle name="20% - Accent5 13" xfId="217"/>
    <cellStyle name="20% - Accent5 14" xfId="218"/>
    <cellStyle name="20% - Accent5 15" xfId="219"/>
    <cellStyle name="20% - Accent5 16" xfId="220"/>
    <cellStyle name="20% - Accent5 17" xfId="221"/>
    <cellStyle name="20% - Accent5 18" xfId="222"/>
    <cellStyle name="20% - Accent5 19" xfId="223"/>
    <cellStyle name="20% - Accent5 2" xfId="224"/>
    <cellStyle name="20% - Accent5 20" xfId="225"/>
    <cellStyle name="20% - Accent5 21" xfId="226"/>
    <cellStyle name="20% - Accent5 22" xfId="227"/>
    <cellStyle name="20% - Accent5 23" xfId="228"/>
    <cellStyle name="20% - Accent5 24" xfId="229"/>
    <cellStyle name="20% - Accent5 25" xfId="230"/>
    <cellStyle name="20% - Accent5 26" xfId="231"/>
    <cellStyle name="20% - Accent5 27" xfId="232"/>
    <cellStyle name="20% - Accent5 28" xfId="233"/>
    <cellStyle name="20% - Accent5 29" xfId="234"/>
    <cellStyle name="20% - Accent5 3" xfId="235"/>
    <cellStyle name="20% - Accent5 30" xfId="236"/>
    <cellStyle name="20% - Accent5 31" xfId="237"/>
    <cellStyle name="20% - Accent5 32" xfId="238"/>
    <cellStyle name="20% - Accent5 33" xfId="239"/>
    <cellStyle name="20% - Accent5 34" xfId="240"/>
    <cellStyle name="20% - Accent5 35" xfId="241"/>
    <cellStyle name="20% - Accent5 36" xfId="242"/>
    <cellStyle name="20% - Accent5 37" xfId="243"/>
    <cellStyle name="20% - Accent5 38" xfId="244"/>
    <cellStyle name="20% - Accent5 39" xfId="245"/>
    <cellStyle name="20% - Accent5 4" xfId="246"/>
    <cellStyle name="20% - Accent5 40" xfId="247"/>
    <cellStyle name="20% - Accent5 41" xfId="248"/>
    <cellStyle name="20% - Accent5 42" xfId="249"/>
    <cellStyle name="20% - Accent5 43" xfId="250"/>
    <cellStyle name="20% - Accent5 44" xfId="251"/>
    <cellStyle name="20% - Accent5 45" xfId="252"/>
    <cellStyle name="20% - Accent5 46" xfId="253"/>
    <cellStyle name="20% - Accent5 5" xfId="254"/>
    <cellStyle name="20% - Accent5 6" xfId="255"/>
    <cellStyle name="20% - Accent5 7" xfId="256"/>
    <cellStyle name="20% - Accent5 8" xfId="257"/>
    <cellStyle name="20% - Accent5 9" xfId="258"/>
    <cellStyle name="20% - Accent6 10" xfId="259"/>
    <cellStyle name="20% - Accent6 11" xfId="260"/>
    <cellStyle name="20% - Accent6 12" xfId="261"/>
    <cellStyle name="20% - Accent6 13" xfId="262"/>
    <cellStyle name="20% - Accent6 14" xfId="263"/>
    <cellStyle name="20% - Accent6 15" xfId="264"/>
    <cellStyle name="20% - Accent6 16" xfId="265"/>
    <cellStyle name="20% - Accent6 17" xfId="266"/>
    <cellStyle name="20% - Accent6 18" xfId="267"/>
    <cellStyle name="20% - Accent6 19" xfId="268"/>
    <cellStyle name="20% - Accent6 2" xfId="269"/>
    <cellStyle name="20% - Accent6 20" xfId="270"/>
    <cellStyle name="20% - Accent6 21" xfId="271"/>
    <cellStyle name="20% - Accent6 22" xfId="272"/>
    <cellStyle name="20% - Accent6 23" xfId="273"/>
    <cellStyle name="20% - Accent6 24" xfId="274"/>
    <cellStyle name="20% - Accent6 25" xfId="275"/>
    <cellStyle name="20% - Accent6 26" xfId="276"/>
    <cellStyle name="20% - Accent6 27" xfId="277"/>
    <cellStyle name="20% - Accent6 28" xfId="278"/>
    <cellStyle name="20% - Accent6 29" xfId="279"/>
    <cellStyle name="20% - Accent6 3" xfId="280"/>
    <cellStyle name="20% - Accent6 30" xfId="281"/>
    <cellStyle name="20% - Accent6 31" xfId="282"/>
    <cellStyle name="20% - Accent6 32" xfId="283"/>
    <cellStyle name="20% - Accent6 33" xfId="284"/>
    <cellStyle name="20% - Accent6 34" xfId="285"/>
    <cellStyle name="20% - Accent6 35" xfId="286"/>
    <cellStyle name="20% - Accent6 36" xfId="287"/>
    <cellStyle name="20% - Accent6 37" xfId="288"/>
    <cellStyle name="20% - Accent6 38" xfId="289"/>
    <cellStyle name="20% - Accent6 39" xfId="290"/>
    <cellStyle name="20% - Accent6 4" xfId="291"/>
    <cellStyle name="20% - Accent6 40" xfId="292"/>
    <cellStyle name="20% - Accent6 41" xfId="293"/>
    <cellStyle name="20% - Accent6 42" xfId="294"/>
    <cellStyle name="20% - Accent6 43" xfId="295"/>
    <cellStyle name="20% - Accent6 44" xfId="296"/>
    <cellStyle name="20% - Accent6 45" xfId="297"/>
    <cellStyle name="20% - Accent6 46" xfId="298"/>
    <cellStyle name="20% - Accent6 5" xfId="299"/>
    <cellStyle name="20% - Accent6 6" xfId="300"/>
    <cellStyle name="20% - Accent6 7" xfId="301"/>
    <cellStyle name="20% - Accent6 8" xfId="302"/>
    <cellStyle name="20% - Accent6 9" xfId="303"/>
    <cellStyle name="40% - Accent1 10" xfId="304"/>
    <cellStyle name="40% - Accent1 11" xfId="305"/>
    <cellStyle name="40% - Accent1 12" xfId="306"/>
    <cellStyle name="40% - Accent1 13" xfId="307"/>
    <cellStyle name="40% - Accent1 14" xfId="308"/>
    <cellStyle name="40% - Accent1 15" xfId="309"/>
    <cellStyle name="40% - Accent1 16" xfId="310"/>
    <cellStyle name="40% - Accent1 17" xfId="311"/>
    <cellStyle name="40% - Accent1 18" xfId="312"/>
    <cellStyle name="40% - Accent1 19" xfId="313"/>
    <cellStyle name="40% - Accent1 2" xfId="314"/>
    <cellStyle name="40% - Accent1 20" xfId="315"/>
    <cellStyle name="40% - Accent1 21" xfId="316"/>
    <cellStyle name="40% - Accent1 22" xfId="317"/>
    <cellStyle name="40% - Accent1 23" xfId="318"/>
    <cellStyle name="40% - Accent1 24" xfId="319"/>
    <cellStyle name="40% - Accent1 25" xfId="320"/>
    <cellStyle name="40% - Accent1 26" xfId="321"/>
    <cellStyle name="40% - Accent1 27" xfId="322"/>
    <cellStyle name="40% - Accent1 28" xfId="323"/>
    <cellStyle name="40% - Accent1 29" xfId="324"/>
    <cellStyle name="40% - Accent1 3" xfId="325"/>
    <cellStyle name="40% - Accent1 30" xfId="326"/>
    <cellStyle name="40% - Accent1 31" xfId="327"/>
    <cellStyle name="40% - Accent1 32" xfId="328"/>
    <cellStyle name="40% - Accent1 33" xfId="329"/>
    <cellStyle name="40% - Accent1 34" xfId="330"/>
    <cellStyle name="40% - Accent1 35" xfId="331"/>
    <cellStyle name="40% - Accent1 36" xfId="332"/>
    <cellStyle name="40% - Accent1 37" xfId="333"/>
    <cellStyle name="40% - Accent1 38" xfId="334"/>
    <cellStyle name="40% - Accent1 39" xfId="335"/>
    <cellStyle name="40% - Accent1 4" xfId="336"/>
    <cellStyle name="40% - Accent1 40" xfId="337"/>
    <cellStyle name="40% - Accent1 41" xfId="338"/>
    <cellStyle name="40% - Accent1 42" xfId="339"/>
    <cellStyle name="40% - Accent1 43" xfId="340"/>
    <cellStyle name="40% - Accent1 44" xfId="341"/>
    <cellStyle name="40% - Accent1 45" xfId="342"/>
    <cellStyle name="40% - Accent1 46" xfId="343"/>
    <cellStyle name="40% - Accent1 5" xfId="344"/>
    <cellStyle name="40% - Accent1 6" xfId="345"/>
    <cellStyle name="40% - Accent1 7" xfId="346"/>
    <cellStyle name="40% - Accent1 8" xfId="347"/>
    <cellStyle name="40% - Accent1 9" xfId="348"/>
    <cellStyle name="40% - Accent2 10" xfId="349"/>
    <cellStyle name="40% - Accent2 11" xfId="350"/>
    <cellStyle name="40% - Accent2 12" xfId="351"/>
    <cellStyle name="40% - Accent2 13" xfId="352"/>
    <cellStyle name="40% - Accent2 14" xfId="353"/>
    <cellStyle name="40% - Accent2 15" xfId="354"/>
    <cellStyle name="40% - Accent2 16" xfId="355"/>
    <cellStyle name="40% - Accent2 17" xfId="356"/>
    <cellStyle name="40% - Accent2 18" xfId="357"/>
    <cellStyle name="40% - Accent2 19" xfId="358"/>
    <cellStyle name="40% - Accent2 2" xfId="359"/>
    <cellStyle name="40% - Accent2 20" xfId="360"/>
    <cellStyle name="40% - Accent2 21" xfId="361"/>
    <cellStyle name="40% - Accent2 22" xfId="362"/>
    <cellStyle name="40% - Accent2 23" xfId="363"/>
    <cellStyle name="40% - Accent2 24" xfId="364"/>
    <cellStyle name="40% - Accent2 25" xfId="365"/>
    <cellStyle name="40% - Accent2 26" xfId="366"/>
    <cellStyle name="40% - Accent2 27" xfId="367"/>
    <cellStyle name="40% - Accent2 28" xfId="368"/>
    <cellStyle name="40% - Accent2 29" xfId="369"/>
    <cellStyle name="40% - Accent2 3" xfId="370"/>
    <cellStyle name="40% - Accent2 30" xfId="371"/>
    <cellStyle name="40% - Accent2 31" xfId="372"/>
    <cellStyle name="40% - Accent2 32" xfId="373"/>
    <cellStyle name="40% - Accent2 33" xfId="374"/>
    <cellStyle name="40% - Accent2 34" xfId="375"/>
    <cellStyle name="40% - Accent2 35" xfId="376"/>
    <cellStyle name="40% - Accent2 36" xfId="377"/>
    <cellStyle name="40% - Accent2 37" xfId="378"/>
    <cellStyle name="40% - Accent2 38" xfId="379"/>
    <cellStyle name="40% - Accent2 39" xfId="380"/>
    <cellStyle name="40% - Accent2 4" xfId="381"/>
    <cellStyle name="40% - Accent2 40" xfId="382"/>
    <cellStyle name="40% - Accent2 41" xfId="383"/>
    <cellStyle name="40% - Accent2 42" xfId="384"/>
    <cellStyle name="40% - Accent2 43" xfId="385"/>
    <cellStyle name="40% - Accent2 44" xfId="386"/>
    <cellStyle name="40% - Accent2 45" xfId="387"/>
    <cellStyle name="40% - Accent2 46" xfId="388"/>
    <cellStyle name="40% - Accent2 5" xfId="389"/>
    <cellStyle name="40% - Accent2 6" xfId="390"/>
    <cellStyle name="40% - Accent2 7" xfId="391"/>
    <cellStyle name="40% - Accent2 8" xfId="392"/>
    <cellStyle name="40% - Accent2 9" xfId="393"/>
    <cellStyle name="40% - Accent3 10" xfId="394"/>
    <cellStyle name="40% - Accent3 11" xfId="395"/>
    <cellStyle name="40% - Accent3 12" xfId="396"/>
    <cellStyle name="40% - Accent3 13" xfId="397"/>
    <cellStyle name="40% - Accent3 14" xfId="398"/>
    <cellStyle name="40% - Accent3 15" xfId="399"/>
    <cellStyle name="40% - Accent3 16" xfId="400"/>
    <cellStyle name="40% - Accent3 17" xfId="401"/>
    <cellStyle name="40% - Accent3 18" xfId="402"/>
    <cellStyle name="40% - Accent3 19" xfId="403"/>
    <cellStyle name="40% - Accent3 2" xfId="404"/>
    <cellStyle name="40% - Accent3 20" xfId="405"/>
    <cellStyle name="40% - Accent3 21" xfId="406"/>
    <cellStyle name="40% - Accent3 22" xfId="407"/>
    <cellStyle name="40% - Accent3 23" xfId="408"/>
    <cellStyle name="40% - Accent3 24" xfId="409"/>
    <cellStyle name="40% - Accent3 25" xfId="410"/>
    <cellStyle name="40% - Accent3 26" xfId="411"/>
    <cellStyle name="40% - Accent3 27" xfId="412"/>
    <cellStyle name="40% - Accent3 28" xfId="413"/>
    <cellStyle name="40% - Accent3 29" xfId="414"/>
    <cellStyle name="40% - Accent3 3" xfId="415"/>
    <cellStyle name="40% - Accent3 30" xfId="416"/>
    <cellStyle name="40% - Accent3 31" xfId="417"/>
    <cellStyle name="40% - Accent3 32" xfId="418"/>
    <cellStyle name="40% - Accent3 33" xfId="419"/>
    <cellStyle name="40% - Accent3 34" xfId="420"/>
    <cellStyle name="40% - Accent3 35" xfId="421"/>
    <cellStyle name="40% - Accent3 36" xfId="422"/>
    <cellStyle name="40% - Accent3 37" xfId="423"/>
    <cellStyle name="40% - Accent3 38" xfId="424"/>
    <cellStyle name="40% - Accent3 39" xfId="425"/>
    <cellStyle name="40% - Accent3 4" xfId="426"/>
    <cellStyle name="40% - Accent3 40" xfId="427"/>
    <cellStyle name="40% - Accent3 41" xfId="428"/>
    <cellStyle name="40% - Accent3 42" xfId="429"/>
    <cellStyle name="40% - Accent3 43" xfId="430"/>
    <cellStyle name="40% - Accent3 44" xfId="431"/>
    <cellStyle name="40% - Accent3 45" xfId="432"/>
    <cellStyle name="40% - Accent3 46" xfId="433"/>
    <cellStyle name="40% - Accent3 5" xfId="434"/>
    <cellStyle name="40% - Accent3 6" xfId="435"/>
    <cellStyle name="40% - Accent3 7" xfId="436"/>
    <cellStyle name="40% - Accent3 8" xfId="437"/>
    <cellStyle name="40% - Accent3 9" xfId="438"/>
    <cellStyle name="40% - Accent4 10" xfId="439"/>
    <cellStyle name="40% - Accent4 11" xfId="440"/>
    <cellStyle name="40% - Accent4 12" xfId="441"/>
    <cellStyle name="40% - Accent4 13" xfId="442"/>
    <cellStyle name="40% - Accent4 14" xfId="443"/>
    <cellStyle name="40% - Accent4 15" xfId="444"/>
    <cellStyle name="40% - Accent4 16" xfId="445"/>
    <cellStyle name="40% - Accent4 17" xfId="446"/>
    <cellStyle name="40% - Accent4 18" xfId="447"/>
    <cellStyle name="40% - Accent4 19" xfId="448"/>
    <cellStyle name="40% - Accent4 2" xfId="449"/>
    <cellStyle name="40% - Accent4 20" xfId="450"/>
    <cellStyle name="40% - Accent4 21" xfId="451"/>
    <cellStyle name="40% - Accent4 22" xfId="452"/>
    <cellStyle name="40% - Accent4 23" xfId="453"/>
    <cellStyle name="40% - Accent4 24" xfId="454"/>
    <cellStyle name="40% - Accent4 25" xfId="455"/>
    <cellStyle name="40% - Accent4 26" xfId="456"/>
    <cellStyle name="40% - Accent4 27" xfId="457"/>
    <cellStyle name="40% - Accent4 28" xfId="458"/>
    <cellStyle name="40% - Accent4 29" xfId="459"/>
    <cellStyle name="40% - Accent4 3" xfId="460"/>
    <cellStyle name="40% - Accent4 30" xfId="461"/>
    <cellStyle name="40% - Accent4 31" xfId="462"/>
    <cellStyle name="40% - Accent4 32" xfId="463"/>
    <cellStyle name="40% - Accent4 33" xfId="464"/>
    <cellStyle name="40% - Accent4 34" xfId="465"/>
    <cellStyle name="40% - Accent4 35" xfId="466"/>
    <cellStyle name="40% - Accent4 36" xfId="467"/>
    <cellStyle name="40% - Accent4 37" xfId="468"/>
    <cellStyle name="40% - Accent4 38" xfId="469"/>
    <cellStyle name="40% - Accent4 39" xfId="470"/>
    <cellStyle name="40% - Accent4 4" xfId="471"/>
    <cellStyle name="40% - Accent4 40" xfId="472"/>
    <cellStyle name="40% - Accent4 41" xfId="473"/>
    <cellStyle name="40% - Accent4 42" xfId="474"/>
    <cellStyle name="40% - Accent4 43" xfId="475"/>
    <cellStyle name="40% - Accent4 44" xfId="476"/>
    <cellStyle name="40% - Accent4 45" xfId="477"/>
    <cellStyle name="40% - Accent4 46" xfId="478"/>
    <cellStyle name="40% - Accent4 5" xfId="479"/>
    <cellStyle name="40% - Accent4 6" xfId="480"/>
    <cellStyle name="40% - Accent4 7" xfId="481"/>
    <cellStyle name="40% - Accent4 8" xfId="482"/>
    <cellStyle name="40% - Accent4 9" xfId="483"/>
    <cellStyle name="40% - Accent5 10" xfId="484"/>
    <cellStyle name="40% - Accent5 11" xfId="485"/>
    <cellStyle name="40% - Accent5 12" xfId="486"/>
    <cellStyle name="40% - Accent5 13" xfId="487"/>
    <cellStyle name="40% - Accent5 14" xfId="488"/>
    <cellStyle name="40% - Accent5 15" xfId="489"/>
    <cellStyle name="40% - Accent5 16" xfId="490"/>
    <cellStyle name="40% - Accent5 17" xfId="491"/>
    <cellStyle name="40% - Accent5 18" xfId="492"/>
    <cellStyle name="40% - Accent5 19" xfId="493"/>
    <cellStyle name="40% - Accent5 2" xfId="494"/>
    <cellStyle name="40% - Accent5 20" xfId="495"/>
    <cellStyle name="40% - Accent5 21" xfId="496"/>
    <cellStyle name="40% - Accent5 22" xfId="497"/>
    <cellStyle name="40% - Accent5 23" xfId="498"/>
    <cellStyle name="40% - Accent5 24" xfId="499"/>
    <cellStyle name="40% - Accent5 25" xfId="500"/>
    <cellStyle name="40% - Accent5 26" xfId="501"/>
    <cellStyle name="40% - Accent5 27" xfId="502"/>
    <cellStyle name="40% - Accent5 28" xfId="503"/>
    <cellStyle name="40% - Accent5 29" xfId="504"/>
    <cellStyle name="40% - Accent5 3" xfId="505"/>
    <cellStyle name="40% - Accent5 30" xfId="506"/>
    <cellStyle name="40% - Accent5 31" xfId="507"/>
    <cellStyle name="40% - Accent5 32" xfId="508"/>
    <cellStyle name="40% - Accent5 33" xfId="509"/>
    <cellStyle name="40% - Accent5 34" xfId="510"/>
    <cellStyle name="40% - Accent5 35" xfId="511"/>
    <cellStyle name="40% - Accent5 36" xfId="512"/>
    <cellStyle name="40% - Accent5 37" xfId="513"/>
    <cellStyle name="40% - Accent5 38" xfId="514"/>
    <cellStyle name="40% - Accent5 39" xfId="515"/>
    <cellStyle name="40% - Accent5 4" xfId="516"/>
    <cellStyle name="40% - Accent5 40" xfId="517"/>
    <cellStyle name="40% - Accent5 41" xfId="518"/>
    <cellStyle name="40% - Accent5 42" xfId="519"/>
    <cellStyle name="40% - Accent5 43" xfId="520"/>
    <cellStyle name="40% - Accent5 44" xfId="521"/>
    <cellStyle name="40% - Accent5 45" xfId="522"/>
    <cellStyle name="40% - Accent5 46" xfId="523"/>
    <cellStyle name="40% - Accent5 5" xfId="524"/>
    <cellStyle name="40% - Accent5 6" xfId="525"/>
    <cellStyle name="40% - Accent5 7" xfId="526"/>
    <cellStyle name="40% - Accent5 8" xfId="527"/>
    <cellStyle name="40% - Accent5 9" xfId="528"/>
    <cellStyle name="40% - Accent6 10" xfId="529"/>
    <cellStyle name="40% - Accent6 11" xfId="530"/>
    <cellStyle name="40% - Accent6 12" xfId="531"/>
    <cellStyle name="40% - Accent6 13" xfId="532"/>
    <cellStyle name="40% - Accent6 14" xfId="533"/>
    <cellStyle name="40% - Accent6 15" xfId="534"/>
    <cellStyle name="40% - Accent6 16" xfId="535"/>
    <cellStyle name="40% - Accent6 17" xfId="536"/>
    <cellStyle name="40% - Accent6 18" xfId="537"/>
    <cellStyle name="40% - Accent6 19" xfId="538"/>
    <cellStyle name="40% - Accent6 2" xfId="539"/>
    <cellStyle name="40% - Accent6 20" xfId="540"/>
    <cellStyle name="40% - Accent6 21" xfId="541"/>
    <cellStyle name="40% - Accent6 22" xfId="542"/>
    <cellStyle name="40% - Accent6 23" xfId="543"/>
    <cellStyle name="40% - Accent6 24" xfId="544"/>
    <cellStyle name="40% - Accent6 25" xfId="545"/>
    <cellStyle name="40% - Accent6 26" xfId="546"/>
    <cellStyle name="40% - Accent6 27" xfId="547"/>
    <cellStyle name="40% - Accent6 28" xfId="548"/>
    <cellStyle name="40% - Accent6 29" xfId="549"/>
    <cellStyle name="40% - Accent6 3" xfId="550"/>
    <cellStyle name="40% - Accent6 30" xfId="551"/>
    <cellStyle name="40% - Accent6 31" xfId="552"/>
    <cellStyle name="40% - Accent6 32" xfId="553"/>
    <cellStyle name="40% - Accent6 33" xfId="554"/>
    <cellStyle name="40% - Accent6 34" xfId="555"/>
    <cellStyle name="40% - Accent6 35" xfId="556"/>
    <cellStyle name="40% - Accent6 36" xfId="557"/>
    <cellStyle name="40% - Accent6 37" xfId="558"/>
    <cellStyle name="40% - Accent6 38" xfId="559"/>
    <cellStyle name="40% - Accent6 39" xfId="560"/>
    <cellStyle name="40% - Accent6 4" xfId="561"/>
    <cellStyle name="40% - Accent6 40" xfId="562"/>
    <cellStyle name="40% - Accent6 41" xfId="563"/>
    <cellStyle name="40% - Accent6 42" xfId="564"/>
    <cellStyle name="40% - Accent6 43" xfId="565"/>
    <cellStyle name="40% - Accent6 44" xfId="566"/>
    <cellStyle name="40% - Accent6 45" xfId="567"/>
    <cellStyle name="40% - Accent6 46" xfId="568"/>
    <cellStyle name="40% - Accent6 5" xfId="569"/>
    <cellStyle name="40% - Accent6 6" xfId="570"/>
    <cellStyle name="40% - Accent6 7" xfId="571"/>
    <cellStyle name="40% - Accent6 8" xfId="572"/>
    <cellStyle name="40% - Accent6 9" xfId="573"/>
    <cellStyle name="60% - Accent1 10" xfId="574"/>
    <cellStyle name="60% - Accent1 11" xfId="575"/>
    <cellStyle name="60% - Accent1 12" xfId="576"/>
    <cellStyle name="60% - Accent1 13" xfId="577"/>
    <cellStyle name="60% - Accent1 14" xfId="578"/>
    <cellStyle name="60% - Accent1 15" xfId="579"/>
    <cellStyle name="60% - Accent1 16" xfId="580"/>
    <cellStyle name="60% - Accent1 17" xfId="581"/>
    <cellStyle name="60% - Accent1 18" xfId="582"/>
    <cellStyle name="60% - Accent1 19" xfId="583"/>
    <cellStyle name="60% - Accent1 2" xfId="584"/>
    <cellStyle name="60% - Accent1 20" xfId="585"/>
    <cellStyle name="60% - Accent1 21" xfId="586"/>
    <cellStyle name="60% - Accent1 22" xfId="587"/>
    <cellStyle name="60% - Accent1 23" xfId="588"/>
    <cellStyle name="60% - Accent1 24" xfId="589"/>
    <cellStyle name="60% - Accent1 25" xfId="590"/>
    <cellStyle name="60% - Accent1 26" xfId="591"/>
    <cellStyle name="60% - Accent1 27" xfId="592"/>
    <cellStyle name="60% - Accent1 28" xfId="593"/>
    <cellStyle name="60% - Accent1 29" xfId="594"/>
    <cellStyle name="60% - Accent1 3" xfId="595"/>
    <cellStyle name="60% - Accent1 30" xfId="596"/>
    <cellStyle name="60% - Accent1 31" xfId="597"/>
    <cellStyle name="60% - Accent1 32" xfId="598"/>
    <cellStyle name="60% - Accent1 33" xfId="599"/>
    <cellStyle name="60% - Accent1 34" xfId="600"/>
    <cellStyle name="60% - Accent1 35" xfId="601"/>
    <cellStyle name="60% - Accent1 36" xfId="602"/>
    <cellStyle name="60% - Accent1 37" xfId="603"/>
    <cellStyle name="60% - Accent1 38" xfId="604"/>
    <cellStyle name="60% - Accent1 39" xfId="605"/>
    <cellStyle name="60% - Accent1 4" xfId="606"/>
    <cellStyle name="60% - Accent1 40" xfId="607"/>
    <cellStyle name="60% - Accent1 41" xfId="608"/>
    <cellStyle name="60% - Accent1 42" xfId="609"/>
    <cellStyle name="60% - Accent1 43" xfId="610"/>
    <cellStyle name="60% - Accent1 44" xfId="611"/>
    <cellStyle name="60% - Accent1 45" xfId="612"/>
    <cellStyle name="60% - Accent1 46" xfId="613"/>
    <cellStyle name="60% - Accent1 5" xfId="614"/>
    <cellStyle name="60% - Accent1 6" xfId="615"/>
    <cellStyle name="60% - Accent1 7" xfId="616"/>
    <cellStyle name="60% - Accent1 8" xfId="617"/>
    <cellStyle name="60% - Accent1 9" xfId="618"/>
    <cellStyle name="60% - Accent2 10" xfId="619"/>
    <cellStyle name="60% - Accent2 11" xfId="620"/>
    <cellStyle name="60% - Accent2 12" xfId="621"/>
    <cellStyle name="60% - Accent2 13" xfId="622"/>
    <cellStyle name="60% - Accent2 14" xfId="623"/>
    <cellStyle name="60% - Accent2 15" xfId="624"/>
    <cellStyle name="60% - Accent2 16" xfId="625"/>
    <cellStyle name="60% - Accent2 17" xfId="626"/>
    <cellStyle name="60% - Accent2 18" xfId="627"/>
    <cellStyle name="60% - Accent2 19" xfId="628"/>
    <cellStyle name="60% - Accent2 2" xfId="629"/>
    <cellStyle name="60% - Accent2 20" xfId="630"/>
    <cellStyle name="60% - Accent2 21" xfId="631"/>
    <cellStyle name="60% - Accent2 22" xfId="632"/>
    <cellStyle name="60% - Accent2 23" xfId="633"/>
    <cellStyle name="60% - Accent2 24" xfId="634"/>
    <cellStyle name="60% - Accent2 25" xfId="635"/>
    <cellStyle name="60% - Accent2 26" xfId="636"/>
    <cellStyle name="60% - Accent2 27" xfId="637"/>
    <cellStyle name="60% - Accent2 28" xfId="638"/>
    <cellStyle name="60% - Accent2 29" xfId="639"/>
    <cellStyle name="60% - Accent2 3" xfId="640"/>
    <cellStyle name="60% - Accent2 30" xfId="641"/>
    <cellStyle name="60% - Accent2 31" xfId="642"/>
    <cellStyle name="60% - Accent2 32" xfId="643"/>
    <cellStyle name="60% - Accent2 33" xfId="644"/>
    <cellStyle name="60% - Accent2 34" xfId="645"/>
    <cellStyle name="60% - Accent2 35" xfId="646"/>
    <cellStyle name="60% - Accent2 36" xfId="647"/>
    <cellStyle name="60% - Accent2 37" xfId="648"/>
    <cellStyle name="60% - Accent2 38" xfId="649"/>
    <cellStyle name="60% - Accent2 39" xfId="650"/>
    <cellStyle name="60% - Accent2 4" xfId="651"/>
    <cellStyle name="60% - Accent2 40" xfId="652"/>
    <cellStyle name="60% - Accent2 41" xfId="653"/>
    <cellStyle name="60% - Accent2 42" xfId="654"/>
    <cellStyle name="60% - Accent2 43" xfId="655"/>
    <cellStyle name="60% - Accent2 44" xfId="656"/>
    <cellStyle name="60% - Accent2 45" xfId="657"/>
    <cellStyle name="60% - Accent2 46" xfId="658"/>
    <cellStyle name="60% - Accent2 5" xfId="659"/>
    <cellStyle name="60% - Accent2 6" xfId="660"/>
    <cellStyle name="60% - Accent2 7" xfId="661"/>
    <cellStyle name="60% - Accent2 8" xfId="662"/>
    <cellStyle name="60% - Accent2 9" xfId="663"/>
    <cellStyle name="60% - Accent3 10" xfId="664"/>
    <cellStyle name="60% - Accent3 11" xfId="665"/>
    <cellStyle name="60% - Accent3 12" xfId="666"/>
    <cellStyle name="60% - Accent3 13" xfId="667"/>
    <cellStyle name="60% - Accent3 14" xfId="668"/>
    <cellStyle name="60% - Accent3 15" xfId="669"/>
    <cellStyle name="60% - Accent3 16" xfId="670"/>
    <cellStyle name="60% - Accent3 17" xfId="671"/>
    <cellStyle name="60% - Accent3 18" xfId="672"/>
    <cellStyle name="60% - Accent3 19" xfId="673"/>
    <cellStyle name="60% - Accent3 2" xfId="674"/>
    <cellStyle name="60% - Accent3 20" xfId="675"/>
    <cellStyle name="60% - Accent3 21" xfId="676"/>
    <cellStyle name="60% - Accent3 22" xfId="677"/>
    <cellStyle name="60% - Accent3 23" xfId="678"/>
    <cellStyle name="60% - Accent3 24" xfId="679"/>
    <cellStyle name="60% - Accent3 25" xfId="680"/>
    <cellStyle name="60% - Accent3 26" xfId="681"/>
    <cellStyle name="60% - Accent3 27" xfId="682"/>
    <cellStyle name="60% - Accent3 28" xfId="683"/>
    <cellStyle name="60% - Accent3 29" xfId="684"/>
    <cellStyle name="60% - Accent3 3" xfId="685"/>
    <cellStyle name="60% - Accent3 30" xfId="686"/>
    <cellStyle name="60% - Accent3 31" xfId="687"/>
    <cellStyle name="60% - Accent3 32" xfId="688"/>
    <cellStyle name="60% - Accent3 33" xfId="689"/>
    <cellStyle name="60% - Accent3 34" xfId="690"/>
    <cellStyle name="60% - Accent3 35" xfId="691"/>
    <cellStyle name="60% - Accent3 36" xfId="692"/>
    <cellStyle name="60% - Accent3 37" xfId="693"/>
    <cellStyle name="60% - Accent3 38" xfId="694"/>
    <cellStyle name="60% - Accent3 39" xfId="695"/>
    <cellStyle name="60% - Accent3 4" xfId="696"/>
    <cellStyle name="60% - Accent3 40" xfId="697"/>
    <cellStyle name="60% - Accent3 41" xfId="698"/>
    <cellStyle name="60% - Accent3 42" xfId="699"/>
    <cellStyle name="60% - Accent3 43" xfId="700"/>
    <cellStyle name="60% - Accent3 44" xfId="701"/>
    <cellStyle name="60% - Accent3 45" xfId="702"/>
    <cellStyle name="60% - Accent3 46" xfId="703"/>
    <cellStyle name="60% - Accent3 5" xfId="704"/>
    <cellStyle name="60% - Accent3 6" xfId="705"/>
    <cellStyle name="60% - Accent3 7" xfId="706"/>
    <cellStyle name="60% - Accent3 8" xfId="707"/>
    <cellStyle name="60% - Accent3 9" xfId="708"/>
    <cellStyle name="60% - Accent4 10" xfId="709"/>
    <cellStyle name="60% - Accent4 11" xfId="710"/>
    <cellStyle name="60% - Accent4 12" xfId="711"/>
    <cellStyle name="60% - Accent4 13" xfId="712"/>
    <cellStyle name="60% - Accent4 14" xfId="713"/>
    <cellStyle name="60% - Accent4 15" xfId="714"/>
    <cellStyle name="60% - Accent4 16" xfId="715"/>
    <cellStyle name="60% - Accent4 17" xfId="716"/>
    <cellStyle name="60% - Accent4 18" xfId="717"/>
    <cellStyle name="60% - Accent4 19" xfId="718"/>
    <cellStyle name="60% - Accent4 2" xfId="719"/>
    <cellStyle name="60% - Accent4 20" xfId="720"/>
    <cellStyle name="60% - Accent4 21" xfId="721"/>
    <cellStyle name="60% - Accent4 22" xfId="722"/>
    <cellStyle name="60% - Accent4 23" xfId="723"/>
    <cellStyle name="60% - Accent4 24" xfId="724"/>
    <cellStyle name="60% - Accent4 25" xfId="725"/>
    <cellStyle name="60% - Accent4 26" xfId="726"/>
    <cellStyle name="60% - Accent4 27" xfId="727"/>
    <cellStyle name="60% - Accent4 28" xfId="728"/>
    <cellStyle name="60% - Accent4 29" xfId="729"/>
    <cellStyle name="60% - Accent4 3" xfId="730"/>
    <cellStyle name="60% - Accent4 30" xfId="731"/>
    <cellStyle name="60% - Accent4 31" xfId="732"/>
    <cellStyle name="60% - Accent4 32" xfId="733"/>
    <cellStyle name="60% - Accent4 33" xfId="734"/>
    <cellStyle name="60% - Accent4 34" xfId="735"/>
    <cellStyle name="60% - Accent4 35" xfId="736"/>
    <cellStyle name="60% - Accent4 36" xfId="737"/>
    <cellStyle name="60% - Accent4 37" xfId="738"/>
    <cellStyle name="60% - Accent4 38" xfId="739"/>
    <cellStyle name="60% - Accent4 39" xfId="740"/>
    <cellStyle name="60% - Accent4 4" xfId="741"/>
    <cellStyle name="60% - Accent4 40" xfId="742"/>
    <cellStyle name="60% - Accent4 41" xfId="743"/>
    <cellStyle name="60% - Accent4 42" xfId="744"/>
    <cellStyle name="60% - Accent4 43" xfId="745"/>
    <cellStyle name="60% - Accent4 44" xfId="746"/>
    <cellStyle name="60% - Accent4 45" xfId="747"/>
    <cellStyle name="60% - Accent4 46" xfId="748"/>
    <cellStyle name="60% - Accent4 5" xfId="749"/>
    <cellStyle name="60% - Accent4 6" xfId="750"/>
    <cellStyle name="60% - Accent4 7" xfId="751"/>
    <cellStyle name="60% - Accent4 8" xfId="752"/>
    <cellStyle name="60% - Accent4 9" xfId="753"/>
    <cellStyle name="60% - Accent5 10" xfId="754"/>
    <cellStyle name="60% - Accent5 11" xfId="755"/>
    <cellStyle name="60% - Accent5 12" xfId="756"/>
    <cellStyle name="60% - Accent5 13" xfId="757"/>
    <cellStyle name="60% - Accent5 14" xfId="758"/>
    <cellStyle name="60% - Accent5 15" xfId="759"/>
    <cellStyle name="60% - Accent5 16" xfId="760"/>
    <cellStyle name="60% - Accent5 17" xfId="761"/>
    <cellStyle name="60% - Accent5 18" xfId="762"/>
    <cellStyle name="60% - Accent5 19" xfId="763"/>
    <cellStyle name="60% - Accent5 2" xfId="764"/>
    <cellStyle name="60% - Accent5 20" xfId="765"/>
    <cellStyle name="60% - Accent5 21" xfId="766"/>
    <cellStyle name="60% - Accent5 22" xfId="767"/>
    <cellStyle name="60% - Accent5 23" xfId="768"/>
    <cellStyle name="60% - Accent5 24" xfId="769"/>
    <cellStyle name="60% - Accent5 25" xfId="770"/>
    <cellStyle name="60% - Accent5 26" xfId="771"/>
    <cellStyle name="60% - Accent5 27" xfId="772"/>
    <cellStyle name="60% - Accent5 28" xfId="773"/>
    <cellStyle name="60% - Accent5 29" xfId="774"/>
    <cellStyle name="60% - Accent5 3" xfId="775"/>
    <cellStyle name="60% - Accent5 30" xfId="776"/>
    <cellStyle name="60% - Accent5 31" xfId="777"/>
    <cellStyle name="60% - Accent5 32" xfId="778"/>
    <cellStyle name="60% - Accent5 33" xfId="779"/>
    <cellStyle name="60% - Accent5 34" xfId="780"/>
    <cellStyle name="60% - Accent5 35" xfId="781"/>
    <cellStyle name="60% - Accent5 36" xfId="782"/>
    <cellStyle name="60% - Accent5 37" xfId="783"/>
    <cellStyle name="60% - Accent5 38" xfId="784"/>
    <cellStyle name="60% - Accent5 39" xfId="785"/>
    <cellStyle name="60% - Accent5 4" xfId="786"/>
    <cellStyle name="60% - Accent5 40" xfId="787"/>
    <cellStyle name="60% - Accent5 41" xfId="788"/>
    <cellStyle name="60% - Accent5 42" xfId="789"/>
    <cellStyle name="60% - Accent5 43" xfId="790"/>
    <cellStyle name="60% - Accent5 44" xfId="791"/>
    <cellStyle name="60% - Accent5 45" xfId="792"/>
    <cellStyle name="60% - Accent5 46" xfId="793"/>
    <cellStyle name="60% - Accent5 5" xfId="794"/>
    <cellStyle name="60% - Accent5 6" xfId="795"/>
    <cellStyle name="60% - Accent5 7" xfId="796"/>
    <cellStyle name="60% - Accent5 8" xfId="797"/>
    <cellStyle name="60% - Accent5 9" xfId="798"/>
    <cellStyle name="60% - Accent6 10" xfId="799"/>
    <cellStyle name="60% - Accent6 11" xfId="800"/>
    <cellStyle name="60% - Accent6 12" xfId="801"/>
    <cellStyle name="60% - Accent6 13" xfId="802"/>
    <cellStyle name="60% - Accent6 14" xfId="803"/>
    <cellStyle name="60% - Accent6 15" xfId="804"/>
    <cellStyle name="60% - Accent6 16" xfId="805"/>
    <cellStyle name="60% - Accent6 17" xfId="806"/>
    <cellStyle name="60% - Accent6 18" xfId="807"/>
    <cellStyle name="60% - Accent6 19" xfId="808"/>
    <cellStyle name="60% - Accent6 2" xfId="809"/>
    <cellStyle name="60% - Accent6 20" xfId="810"/>
    <cellStyle name="60% - Accent6 21" xfId="811"/>
    <cellStyle name="60% - Accent6 22" xfId="812"/>
    <cellStyle name="60% - Accent6 23" xfId="813"/>
    <cellStyle name="60% - Accent6 24" xfId="814"/>
    <cellStyle name="60% - Accent6 25" xfId="815"/>
    <cellStyle name="60% - Accent6 26" xfId="816"/>
    <cellStyle name="60% - Accent6 27" xfId="817"/>
    <cellStyle name="60% - Accent6 28" xfId="818"/>
    <cellStyle name="60% - Accent6 29" xfId="819"/>
    <cellStyle name="60% - Accent6 3" xfId="820"/>
    <cellStyle name="60% - Accent6 30" xfId="821"/>
    <cellStyle name="60% - Accent6 31" xfId="822"/>
    <cellStyle name="60% - Accent6 32" xfId="823"/>
    <cellStyle name="60% - Accent6 33" xfId="824"/>
    <cellStyle name="60% - Accent6 34" xfId="825"/>
    <cellStyle name="60% - Accent6 35" xfId="826"/>
    <cellStyle name="60% - Accent6 36" xfId="827"/>
    <cellStyle name="60% - Accent6 37" xfId="828"/>
    <cellStyle name="60% - Accent6 38" xfId="829"/>
    <cellStyle name="60% - Accent6 39" xfId="830"/>
    <cellStyle name="60% - Accent6 4" xfId="831"/>
    <cellStyle name="60% - Accent6 40" xfId="832"/>
    <cellStyle name="60% - Accent6 41" xfId="833"/>
    <cellStyle name="60% - Accent6 42" xfId="834"/>
    <cellStyle name="60% - Accent6 43" xfId="835"/>
    <cellStyle name="60% - Accent6 44" xfId="836"/>
    <cellStyle name="60% - Accent6 45" xfId="837"/>
    <cellStyle name="60% - Accent6 46" xfId="838"/>
    <cellStyle name="60% - Accent6 5" xfId="839"/>
    <cellStyle name="60% - Accent6 6" xfId="840"/>
    <cellStyle name="60% - Accent6 7" xfId="841"/>
    <cellStyle name="60% - Accent6 8" xfId="842"/>
    <cellStyle name="60% - Accent6 9" xfId="843"/>
    <cellStyle name="Accent1 10" xfId="844"/>
    <cellStyle name="Accent1 11" xfId="845"/>
    <cellStyle name="Accent1 12" xfId="846"/>
    <cellStyle name="Accent1 13" xfId="847"/>
    <cellStyle name="Accent1 14" xfId="848"/>
    <cellStyle name="Accent1 15" xfId="849"/>
    <cellStyle name="Accent1 16" xfId="850"/>
    <cellStyle name="Accent1 17" xfId="851"/>
    <cellStyle name="Accent1 18" xfId="852"/>
    <cellStyle name="Accent1 19" xfId="853"/>
    <cellStyle name="Accent1 2" xfId="854"/>
    <cellStyle name="Accent1 20" xfId="855"/>
    <cellStyle name="Accent1 21" xfId="856"/>
    <cellStyle name="Accent1 22" xfId="857"/>
    <cellStyle name="Accent1 23" xfId="858"/>
    <cellStyle name="Accent1 24" xfId="859"/>
    <cellStyle name="Accent1 25" xfId="860"/>
    <cellStyle name="Accent1 26" xfId="861"/>
    <cellStyle name="Accent1 27" xfId="862"/>
    <cellStyle name="Accent1 28" xfId="863"/>
    <cellStyle name="Accent1 29" xfId="864"/>
    <cellStyle name="Accent1 3" xfId="865"/>
    <cellStyle name="Accent1 30" xfId="866"/>
    <cellStyle name="Accent1 31" xfId="867"/>
    <cellStyle name="Accent1 32" xfId="868"/>
    <cellStyle name="Accent1 33" xfId="869"/>
    <cellStyle name="Accent1 34" xfId="870"/>
    <cellStyle name="Accent1 35" xfId="871"/>
    <cellStyle name="Accent1 36" xfId="872"/>
    <cellStyle name="Accent1 37" xfId="873"/>
    <cellStyle name="Accent1 38" xfId="874"/>
    <cellStyle name="Accent1 39" xfId="875"/>
    <cellStyle name="Accent1 4" xfId="876"/>
    <cellStyle name="Accent1 40" xfId="877"/>
    <cellStyle name="Accent1 41" xfId="878"/>
    <cellStyle name="Accent1 42" xfId="879"/>
    <cellStyle name="Accent1 43" xfId="880"/>
    <cellStyle name="Accent1 44" xfId="881"/>
    <cellStyle name="Accent1 45" xfId="882"/>
    <cellStyle name="Accent1 46" xfId="883"/>
    <cellStyle name="Accent1 5" xfId="884"/>
    <cellStyle name="Accent1 6" xfId="885"/>
    <cellStyle name="Accent1 7" xfId="886"/>
    <cellStyle name="Accent1 8" xfId="887"/>
    <cellStyle name="Accent1 9" xfId="888"/>
    <cellStyle name="Accent2 10" xfId="889"/>
    <cellStyle name="Accent2 11" xfId="890"/>
    <cellStyle name="Accent2 12" xfId="891"/>
    <cellStyle name="Accent2 13" xfId="892"/>
    <cellStyle name="Accent2 14" xfId="893"/>
    <cellStyle name="Accent2 15" xfId="894"/>
    <cellStyle name="Accent2 16" xfId="895"/>
    <cellStyle name="Accent2 17" xfId="896"/>
    <cellStyle name="Accent2 18" xfId="897"/>
    <cellStyle name="Accent2 19" xfId="898"/>
    <cellStyle name="Accent2 2" xfId="899"/>
    <cellStyle name="Accent2 20" xfId="900"/>
    <cellStyle name="Accent2 21" xfId="901"/>
    <cellStyle name="Accent2 22" xfId="902"/>
    <cellStyle name="Accent2 23" xfId="903"/>
    <cellStyle name="Accent2 24" xfId="904"/>
    <cellStyle name="Accent2 25" xfId="905"/>
    <cellStyle name="Accent2 26" xfId="906"/>
    <cellStyle name="Accent2 27" xfId="907"/>
    <cellStyle name="Accent2 28" xfId="908"/>
    <cellStyle name="Accent2 29" xfId="909"/>
    <cellStyle name="Accent2 3" xfId="910"/>
    <cellStyle name="Accent2 30" xfId="911"/>
    <cellStyle name="Accent2 31" xfId="912"/>
    <cellStyle name="Accent2 32" xfId="913"/>
    <cellStyle name="Accent2 33" xfId="914"/>
    <cellStyle name="Accent2 34" xfId="915"/>
    <cellStyle name="Accent2 35" xfId="916"/>
    <cellStyle name="Accent2 36" xfId="917"/>
    <cellStyle name="Accent2 37" xfId="918"/>
    <cellStyle name="Accent2 38" xfId="919"/>
    <cellStyle name="Accent2 39" xfId="920"/>
    <cellStyle name="Accent2 4" xfId="921"/>
    <cellStyle name="Accent2 40" xfId="922"/>
    <cellStyle name="Accent2 41" xfId="923"/>
    <cellStyle name="Accent2 42" xfId="924"/>
    <cellStyle name="Accent2 43" xfId="925"/>
    <cellStyle name="Accent2 44" xfId="926"/>
    <cellStyle name="Accent2 45" xfId="927"/>
    <cellStyle name="Accent2 46" xfId="928"/>
    <cellStyle name="Accent2 5" xfId="929"/>
    <cellStyle name="Accent2 6" xfId="930"/>
    <cellStyle name="Accent2 7" xfId="931"/>
    <cellStyle name="Accent2 8" xfId="932"/>
    <cellStyle name="Accent2 9" xfId="933"/>
    <cellStyle name="Accent3 10" xfId="934"/>
    <cellStyle name="Accent3 11" xfId="935"/>
    <cellStyle name="Accent3 12" xfId="936"/>
    <cellStyle name="Accent3 13" xfId="937"/>
    <cellStyle name="Accent3 14" xfId="938"/>
    <cellStyle name="Accent3 15" xfId="939"/>
    <cellStyle name="Accent3 16" xfId="940"/>
    <cellStyle name="Accent3 17" xfId="941"/>
    <cellStyle name="Accent3 18" xfId="942"/>
    <cellStyle name="Accent3 19" xfId="943"/>
    <cellStyle name="Accent3 2" xfId="944"/>
    <cellStyle name="Accent3 20" xfId="945"/>
    <cellStyle name="Accent3 21" xfId="946"/>
    <cellStyle name="Accent3 22" xfId="947"/>
    <cellStyle name="Accent3 23" xfId="948"/>
    <cellStyle name="Accent3 24" xfId="949"/>
    <cellStyle name="Accent3 25" xfId="950"/>
    <cellStyle name="Accent3 26" xfId="951"/>
    <cellStyle name="Accent3 27" xfId="952"/>
    <cellStyle name="Accent3 28" xfId="953"/>
    <cellStyle name="Accent3 29" xfId="954"/>
    <cellStyle name="Accent3 3" xfId="955"/>
    <cellStyle name="Accent3 30" xfId="956"/>
    <cellStyle name="Accent3 31" xfId="957"/>
    <cellStyle name="Accent3 32" xfId="958"/>
    <cellStyle name="Accent3 33" xfId="959"/>
    <cellStyle name="Accent3 34" xfId="960"/>
    <cellStyle name="Accent3 35" xfId="961"/>
    <cellStyle name="Accent3 36" xfId="962"/>
    <cellStyle name="Accent3 37" xfId="963"/>
    <cellStyle name="Accent3 38" xfId="964"/>
    <cellStyle name="Accent3 39" xfId="965"/>
    <cellStyle name="Accent3 4" xfId="966"/>
    <cellStyle name="Accent3 40" xfId="967"/>
    <cellStyle name="Accent3 41" xfId="968"/>
    <cellStyle name="Accent3 42" xfId="969"/>
    <cellStyle name="Accent3 43" xfId="970"/>
    <cellStyle name="Accent3 44" xfId="971"/>
    <cellStyle name="Accent3 45" xfId="972"/>
    <cellStyle name="Accent3 46" xfId="973"/>
    <cellStyle name="Accent3 5" xfId="974"/>
    <cellStyle name="Accent3 6" xfId="975"/>
    <cellStyle name="Accent3 7" xfId="976"/>
    <cellStyle name="Accent3 8" xfId="977"/>
    <cellStyle name="Accent3 9" xfId="978"/>
    <cellStyle name="Accent4 10" xfId="979"/>
    <cellStyle name="Accent4 11" xfId="980"/>
    <cellStyle name="Accent4 12" xfId="981"/>
    <cellStyle name="Accent4 13" xfId="982"/>
    <cellStyle name="Accent4 14" xfId="983"/>
    <cellStyle name="Accent4 15" xfId="984"/>
    <cellStyle name="Accent4 16" xfId="985"/>
    <cellStyle name="Accent4 17" xfId="986"/>
    <cellStyle name="Accent4 18" xfId="987"/>
    <cellStyle name="Accent4 19" xfId="988"/>
    <cellStyle name="Accent4 2" xfId="989"/>
    <cellStyle name="Accent4 20" xfId="990"/>
    <cellStyle name="Accent4 21" xfId="991"/>
    <cellStyle name="Accent4 22" xfId="992"/>
    <cellStyle name="Accent4 23" xfId="993"/>
    <cellStyle name="Accent4 24" xfId="994"/>
    <cellStyle name="Accent4 25" xfId="995"/>
    <cellStyle name="Accent4 26" xfId="996"/>
    <cellStyle name="Accent4 27" xfId="997"/>
    <cellStyle name="Accent4 28" xfId="998"/>
    <cellStyle name="Accent4 29" xfId="999"/>
    <cellStyle name="Accent4 3" xfId="1000"/>
    <cellStyle name="Accent4 30" xfId="1001"/>
    <cellStyle name="Accent4 31" xfId="1002"/>
    <cellStyle name="Accent4 32" xfId="1003"/>
    <cellStyle name="Accent4 33" xfId="1004"/>
    <cellStyle name="Accent4 34" xfId="1005"/>
    <cellStyle name="Accent4 35" xfId="1006"/>
    <cellStyle name="Accent4 36" xfId="1007"/>
    <cellStyle name="Accent4 37" xfId="1008"/>
    <cellStyle name="Accent4 38" xfId="1009"/>
    <cellStyle name="Accent4 39" xfId="1010"/>
    <cellStyle name="Accent4 4" xfId="1011"/>
    <cellStyle name="Accent4 40" xfId="1012"/>
    <cellStyle name="Accent4 41" xfId="1013"/>
    <cellStyle name="Accent4 42" xfId="1014"/>
    <cellStyle name="Accent4 43" xfId="1015"/>
    <cellStyle name="Accent4 44" xfId="1016"/>
    <cellStyle name="Accent4 45" xfId="1017"/>
    <cellStyle name="Accent4 46" xfId="1018"/>
    <cellStyle name="Accent4 5" xfId="1019"/>
    <cellStyle name="Accent4 6" xfId="1020"/>
    <cellStyle name="Accent4 7" xfId="1021"/>
    <cellStyle name="Accent4 8" xfId="1022"/>
    <cellStyle name="Accent4 9" xfId="1023"/>
    <cellStyle name="Accent5 10" xfId="1024"/>
    <cellStyle name="Accent5 11" xfId="1025"/>
    <cellStyle name="Accent5 12" xfId="1026"/>
    <cellStyle name="Accent5 13" xfId="1027"/>
    <cellStyle name="Accent5 14" xfId="1028"/>
    <cellStyle name="Accent5 15" xfId="1029"/>
    <cellStyle name="Accent5 16" xfId="1030"/>
    <cellStyle name="Accent5 17" xfId="1031"/>
    <cellStyle name="Accent5 18" xfId="1032"/>
    <cellStyle name="Accent5 19" xfId="1033"/>
    <cellStyle name="Accent5 2" xfId="1034"/>
    <cellStyle name="Accent5 20" xfId="1035"/>
    <cellStyle name="Accent5 21" xfId="1036"/>
    <cellStyle name="Accent5 22" xfId="1037"/>
    <cellStyle name="Accent5 23" xfId="1038"/>
    <cellStyle name="Accent5 24" xfId="1039"/>
    <cellStyle name="Accent5 25" xfId="1040"/>
    <cellStyle name="Accent5 26" xfId="1041"/>
    <cellStyle name="Accent5 27" xfId="1042"/>
    <cellStyle name="Accent5 28" xfId="1043"/>
    <cellStyle name="Accent5 29" xfId="1044"/>
    <cellStyle name="Accent5 3" xfId="1045"/>
    <cellStyle name="Accent5 30" xfId="1046"/>
    <cellStyle name="Accent5 31" xfId="1047"/>
    <cellStyle name="Accent5 32" xfId="1048"/>
    <cellStyle name="Accent5 33" xfId="1049"/>
    <cellStyle name="Accent5 34" xfId="1050"/>
    <cellStyle name="Accent5 35" xfId="1051"/>
    <cellStyle name="Accent5 36" xfId="1052"/>
    <cellStyle name="Accent5 37" xfId="1053"/>
    <cellStyle name="Accent5 38" xfId="1054"/>
    <cellStyle name="Accent5 39" xfId="1055"/>
    <cellStyle name="Accent5 4" xfId="1056"/>
    <cellStyle name="Accent5 40" xfId="1057"/>
    <cellStyle name="Accent5 41" xfId="1058"/>
    <cellStyle name="Accent5 42" xfId="1059"/>
    <cellStyle name="Accent5 43" xfId="1060"/>
    <cellStyle name="Accent5 44" xfId="1061"/>
    <cellStyle name="Accent5 45" xfId="1062"/>
    <cellStyle name="Accent5 46" xfId="1063"/>
    <cellStyle name="Accent5 5" xfId="1064"/>
    <cellStyle name="Accent5 6" xfId="1065"/>
    <cellStyle name="Accent5 7" xfId="1066"/>
    <cellStyle name="Accent5 8" xfId="1067"/>
    <cellStyle name="Accent5 9" xfId="1068"/>
    <cellStyle name="Accent6 10" xfId="1069"/>
    <cellStyle name="Accent6 11" xfId="1070"/>
    <cellStyle name="Accent6 12" xfId="1071"/>
    <cellStyle name="Accent6 13" xfId="1072"/>
    <cellStyle name="Accent6 14" xfId="1073"/>
    <cellStyle name="Accent6 15" xfId="1074"/>
    <cellStyle name="Accent6 16" xfId="1075"/>
    <cellStyle name="Accent6 17" xfId="1076"/>
    <cellStyle name="Accent6 18" xfId="1077"/>
    <cellStyle name="Accent6 19" xfId="1078"/>
    <cellStyle name="Accent6 2" xfId="1079"/>
    <cellStyle name="Accent6 20" xfId="1080"/>
    <cellStyle name="Accent6 21" xfId="1081"/>
    <cellStyle name="Accent6 22" xfId="1082"/>
    <cellStyle name="Accent6 23" xfId="1083"/>
    <cellStyle name="Accent6 24" xfId="1084"/>
    <cellStyle name="Accent6 25" xfId="1085"/>
    <cellStyle name="Accent6 26" xfId="1086"/>
    <cellStyle name="Accent6 27" xfId="1087"/>
    <cellStyle name="Accent6 28" xfId="1088"/>
    <cellStyle name="Accent6 29" xfId="1089"/>
    <cellStyle name="Accent6 3" xfId="1090"/>
    <cellStyle name="Accent6 30" xfId="1091"/>
    <cellStyle name="Accent6 31" xfId="1092"/>
    <cellStyle name="Accent6 32" xfId="1093"/>
    <cellStyle name="Accent6 33" xfId="1094"/>
    <cellStyle name="Accent6 34" xfId="1095"/>
    <cellStyle name="Accent6 35" xfId="1096"/>
    <cellStyle name="Accent6 36" xfId="1097"/>
    <cellStyle name="Accent6 37" xfId="1098"/>
    <cellStyle name="Accent6 38" xfId="1099"/>
    <cellStyle name="Accent6 39" xfId="1100"/>
    <cellStyle name="Accent6 4" xfId="1101"/>
    <cellStyle name="Accent6 40" xfId="1102"/>
    <cellStyle name="Accent6 41" xfId="1103"/>
    <cellStyle name="Accent6 42" xfId="1104"/>
    <cellStyle name="Accent6 43" xfId="1105"/>
    <cellStyle name="Accent6 44" xfId="1106"/>
    <cellStyle name="Accent6 45" xfId="1107"/>
    <cellStyle name="Accent6 46" xfId="1108"/>
    <cellStyle name="Accent6 5" xfId="1109"/>
    <cellStyle name="Accent6 6" xfId="1110"/>
    <cellStyle name="Accent6 7" xfId="1111"/>
    <cellStyle name="Accent6 8" xfId="1112"/>
    <cellStyle name="Accent6 9" xfId="1113"/>
    <cellStyle name="Bad 10" xfId="1114"/>
    <cellStyle name="Bad 11" xfId="1115"/>
    <cellStyle name="Bad 12" xfId="1116"/>
    <cellStyle name="Bad 13" xfId="1117"/>
    <cellStyle name="Bad 14" xfId="1118"/>
    <cellStyle name="Bad 15" xfId="1119"/>
    <cellStyle name="Bad 16" xfId="1120"/>
    <cellStyle name="Bad 17" xfId="1121"/>
    <cellStyle name="Bad 18" xfId="1122"/>
    <cellStyle name="Bad 19" xfId="1123"/>
    <cellStyle name="Bad 2" xfId="1124"/>
    <cellStyle name="Bad 20" xfId="1125"/>
    <cellStyle name="Bad 21" xfId="1126"/>
    <cellStyle name="Bad 22" xfId="1127"/>
    <cellStyle name="Bad 23" xfId="1128"/>
    <cellStyle name="Bad 24" xfId="1129"/>
    <cellStyle name="Bad 25" xfId="1130"/>
    <cellStyle name="Bad 26" xfId="1131"/>
    <cellStyle name="Bad 27" xfId="1132"/>
    <cellStyle name="Bad 28" xfId="1133"/>
    <cellStyle name="Bad 29" xfId="1134"/>
    <cellStyle name="Bad 3" xfId="1135"/>
    <cellStyle name="Bad 30" xfId="1136"/>
    <cellStyle name="Bad 31" xfId="1137"/>
    <cellStyle name="Bad 32" xfId="1138"/>
    <cellStyle name="Bad 33" xfId="1139"/>
    <cellStyle name="Bad 34" xfId="1140"/>
    <cellStyle name="Bad 35" xfId="1141"/>
    <cellStyle name="Bad 36" xfId="1142"/>
    <cellStyle name="Bad 37" xfId="1143"/>
    <cellStyle name="Bad 38" xfId="1144"/>
    <cellStyle name="Bad 39" xfId="1145"/>
    <cellStyle name="Bad 4" xfId="1146"/>
    <cellStyle name="Bad 40" xfId="1147"/>
    <cellStyle name="Bad 41" xfId="1148"/>
    <cellStyle name="Bad 42" xfId="1149"/>
    <cellStyle name="Bad 43" xfId="1150"/>
    <cellStyle name="Bad 44" xfId="1151"/>
    <cellStyle name="Bad 45" xfId="1152"/>
    <cellStyle name="Bad 46" xfId="1153"/>
    <cellStyle name="Bad 5" xfId="1154"/>
    <cellStyle name="Bad 6" xfId="1155"/>
    <cellStyle name="Bad 7" xfId="1156"/>
    <cellStyle name="Bad 8" xfId="1157"/>
    <cellStyle name="Bad 9" xfId="1158"/>
    <cellStyle name="Calculation 10" xfId="1159"/>
    <cellStyle name="Calculation 11" xfId="1160"/>
    <cellStyle name="Calculation 12" xfId="1161"/>
    <cellStyle name="Calculation 13" xfId="1162"/>
    <cellStyle name="Calculation 14" xfId="1163"/>
    <cellStyle name="Calculation 15" xfId="1164"/>
    <cellStyle name="Calculation 16" xfId="1165"/>
    <cellStyle name="Calculation 17" xfId="1166"/>
    <cellStyle name="Calculation 18" xfId="1167"/>
    <cellStyle name="Calculation 19" xfId="1168"/>
    <cellStyle name="Calculation 2" xfId="1169"/>
    <cellStyle name="Calculation 20" xfId="1170"/>
    <cellStyle name="Calculation 21" xfId="1171"/>
    <cellStyle name="Calculation 22" xfId="1172"/>
    <cellStyle name="Calculation 23" xfId="1173"/>
    <cellStyle name="Calculation 24" xfId="1174"/>
    <cellStyle name="Calculation 25" xfId="1175"/>
    <cellStyle name="Calculation 26" xfId="1176"/>
    <cellStyle name="Calculation 27" xfId="1177"/>
    <cellStyle name="Calculation 28" xfId="1178"/>
    <cellStyle name="Calculation 29" xfId="1179"/>
    <cellStyle name="Calculation 3" xfId="1180"/>
    <cellStyle name="Calculation 30" xfId="1181"/>
    <cellStyle name="Calculation 31" xfId="1182"/>
    <cellStyle name="Calculation 32" xfId="1183"/>
    <cellStyle name="Calculation 33" xfId="1184"/>
    <cellStyle name="Calculation 34" xfId="1185"/>
    <cellStyle name="Calculation 35" xfId="1186"/>
    <cellStyle name="Calculation 36" xfId="1187"/>
    <cellStyle name="Calculation 37" xfId="1188"/>
    <cellStyle name="Calculation 38" xfId="1189"/>
    <cellStyle name="Calculation 39" xfId="1190"/>
    <cellStyle name="Calculation 4" xfId="1191"/>
    <cellStyle name="Calculation 40" xfId="1192"/>
    <cellStyle name="Calculation 41" xfId="1193"/>
    <cellStyle name="Calculation 42" xfId="1194"/>
    <cellStyle name="Calculation 43" xfId="1195"/>
    <cellStyle name="Calculation 44" xfId="1196"/>
    <cellStyle name="Calculation 45" xfId="1197"/>
    <cellStyle name="Calculation 46" xfId="1198"/>
    <cellStyle name="Calculation 5" xfId="1199"/>
    <cellStyle name="Calculation 6" xfId="1200"/>
    <cellStyle name="Calculation 7" xfId="1201"/>
    <cellStyle name="Calculation 8" xfId="1202"/>
    <cellStyle name="Calculation 9" xfId="1203"/>
    <cellStyle name="Check Cell 10" xfId="1204"/>
    <cellStyle name="Check Cell 11" xfId="1205"/>
    <cellStyle name="Check Cell 12" xfId="1206"/>
    <cellStyle name="Check Cell 13" xfId="1207"/>
    <cellStyle name="Check Cell 14" xfId="1208"/>
    <cellStyle name="Check Cell 15" xfId="1209"/>
    <cellStyle name="Check Cell 16" xfId="1210"/>
    <cellStyle name="Check Cell 17" xfId="1211"/>
    <cellStyle name="Check Cell 18" xfId="1212"/>
    <cellStyle name="Check Cell 19" xfId="1213"/>
    <cellStyle name="Check Cell 2" xfId="1214"/>
    <cellStyle name="Check Cell 20" xfId="1215"/>
    <cellStyle name="Check Cell 21" xfId="1216"/>
    <cellStyle name="Check Cell 22" xfId="1217"/>
    <cellStyle name="Check Cell 23" xfId="1218"/>
    <cellStyle name="Check Cell 24" xfId="1219"/>
    <cellStyle name="Check Cell 25" xfId="1220"/>
    <cellStyle name="Check Cell 26" xfId="1221"/>
    <cellStyle name="Check Cell 27" xfId="1222"/>
    <cellStyle name="Check Cell 28" xfId="1223"/>
    <cellStyle name="Check Cell 29" xfId="1224"/>
    <cellStyle name="Check Cell 3" xfId="1225"/>
    <cellStyle name="Check Cell 30" xfId="1226"/>
    <cellStyle name="Check Cell 31" xfId="1227"/>
    <cellStyle name="Check Cell 32" xfId="1228"/>
    <cellStyle name="Check Cell 33" xfId="1229"/>
    <cellStyle name="Check Cell 34" xfId="1230"/>
    <cellStyle name="Check Cell 35" xfId="1231"/>
    <cellStyle name="Check Cell 36" xfId="1232"/>
    <cellStyle name="Check Cell 37" xfId="1233"/>
    <cellStyle name="Check Cell 38" xfId="1234"/>
    <cellStyle name="Check Cell 39" xfId="1235"/>
    <cellStyle name="Check Cell 4" xfId="1236"/>
    <cellStyle name="Check Cell 40" xfId="1237"/>
    <cellStyle name="Check Cell 41" xfId="1238"/>
    <cellStyle name="Check Cell 42" xfId="1239"/>
    <cellStyle name="Check Cell 43" xfId="1240"/>
    <cellStyle name="Check Cell 44" xfId="1241"/>
    <cellStyle name="Check Cell 45" xfId="1242"/>
    <cellStyle name="Check Cell 46" xfId="1243"/>
    <cellStyle name="Check Cell 5" xfId="1244"/>
    <cellStyle name="Check Cell 6" xfId="1245"/>
    <cellStyle name="Check Cell 7" xfId="1246"/>
    <cellStyle name="Check Cell 8" xfId="1247"/>
    <cellStyle name="Check Cell 9" xfId="1248"/>
    <cellStyle name="Comma" xfId="1" builtinId="3"/>
    <cellStyle name="Comma 10" xfId="2"/>
    <cellStyle name="Comma 10 10" xfId="2220"/>
    <cellStyle name="Comma 10 11" xfId="2221"/>
    <cellStyle name="Comma 10 12" xfId="2222"/>
    <cellStyle name="Comma 10 13" xfId="2223"/>
    <cellStyle name="Comma 10 14" xfId="2224"/>
    <cellStyle name="Comma 10 15" xfId="2225"/>
    <cellStyle name="Comma 10 16" xfId="2226"/>
    <cellStyle name="Comma 10 17" xfId="2227"/>
    <cellStyle name="Comma 10 18" xfId="2228"/>
    <cellStyle name="Comma 10 19" xfId="2229"/>
    <cellStyle name="Comma 10 2" xfId="2230"/>
    <cellStyle name="Comma 10 20" xfId="2231"/>
    <cellStyle name="Comma 10 21" xfId="2232"/>
    <cellStyle name="Comma 10 22" xfId="2233"/>
    <cellStyle name="Comma 10 23" xfId="2234"/>
    <cellStyle name="Comma 10 24" xfId="2235"/>
    <cellStyle name="Comma 10 25" xfId="2236"/>
    <cellStyle name="Comma 10 26" xfId="2237"/>
    <cellStyle name="Comma 10 27" xfId="2238"/>
    <cellStyle name="Comma 10 28" xfId="2239"/>
    <cellStyle name="Comma 10 29" xfId="2240"/>
    <cellStyle name="Comma 10 3" xfId="2241"/>
    <cellStyle name="Comma 10 30" xfId="2242"/>
    <cellStyle name="Comma 10 31" xfId="2243"/>
    <cellStyle name="Comma 10 32" xfId="2244"/>
    <cellStyle name="Comma 10 33" xfId="2245"/>
    <cellStyle name="Comma 10 34" xfId="2246"/>
    <cellStyle name="Comma 10 35" xfId="2247"/>
    <cellStyle name="Comma 10 36" xfId="2248"/>
    <cellStyle name="Comma 10 4" xfId="2249"/>
    <cellStyle name="Comma 10 5" xfId="2250"/>
    <cellStyle name="Comma 10 6" xfId="2251"/>
    <cellStyle name="Comma 10 7" xfId="2252"/>
    <cellStyle name="Comma 10 8" xfId="2253"/>
    <cellStyle name="Comma 10 9" xfId="2254"/>
    <cellStyle name="Comma 11" xfId="6710"/>
    <cellStyle name="Comma 11 10" xfId="2255"/>
    <cellStyle name="Comma 11 10 10" xfId="2256"/>
    <cellStyle name="Comma 11 10 11" xfId="2257"/>
    <cellStyle name="Comma 11 10 12" xfId="2258"/>
    <cellStyle name="Comma 11 10 13" xfId="2259"/>
    <cellStyle name="Comma 11 10 14" xfId="2260"/>
    <cellStyle name="Comma 11 10 15" xfId="2261"/>
    <cellStyle name="Comma 11 10 16" xfId="2262"/>
    <cellStyle name="Comma 11 10 17" xfId="2263"/>
    <cellStyle name="Comma 11 10 18" xfId="2264"/>
    <cellStyle name="Comma 11 10 19" xfId="2265"/>
    <cellStyle name="Comma 11 10 2" xfId="2266"/>
    <cellStyle name="Comma 11 10 20" xfId="2267"/>
    <cellStyle name="Comma 11 10 21" xfId="2268"/>
    <cellStyle name="Comma 11 10 3" xfId="2269"/>
    <cellStyle name="Comma 11 10 4" xfId="2270"/>
    <cellStyle name="Comma 11 10 5" xfId="2271"/>
    <cellStyle name="Comma 11 10 6" xfId="2272"/>
    <cellStyle name="Comma 11 10 7" xfId="2273"/>
    <cellStyle name="Comma 11 10 8" xfId="2274"/>
    <cellStyle name="Comma 11 10 9" xfId="2275"/>
    <cellStyle name="Comma 11 11" xfId="2276"/>
    <cellStyle name="Comma 11 11 10" xfId="2277"/>
    <cellStyle name="Comma 11 11 11" xfId="2278"/>
    <cellStyle name="Comma 11 11 12" xfId="2279"/>
    <cellStyle name="Comma 11 11 13" xfId="2280"/>
    <cellStyle name="Comma 11 11 14" xfId="2281"/>
    <cellStyle name="Comma 11 11 15" xfId="2282"/>
    <cellStyle name="Comma 11 11 16" xfId="2283"/>
    <cellStyle name="Comma 11 11 17" xfId="2284"/>
    <cellStyle name="Comma 11 11 18" xfId="2285"/>
    <cellStyle name="Comma 11 11 19" xfId="2286"/>
    <cellStyle name="Comma 11 11 2" xfId="2287"/>
    <cellStyle name="Comma 11 11 20" xfId="2288"/>
    <cellStyle name="Comma 11 11 21" xfId="2289"/>
    <cellStyle name="Comma 11 11 3" xfId="2290"/>
    <cellStyle name="Comma 11 11 4" xfId="2291"/>
    <cellStyle name="Comma 11 11 5" xfId="2292"/>
    <cellStyle name="Comma 11 11 6" xfId="2293"/>
    <cellStyle name="Comma 11 11 7" xfId="2294"/>
    <cellStyle name="Comma 11 11 8" xfId="2295"/>
    <cellStyle name="Comma 11 11 9" xfId="2296"/>
    <cellStyle name="Comma 11 12" xfId="2297"/>
    <cellStyle name="Comma 11 12 10" xfId="2298"/>
    <cellStyle name="Comma 11 12 11" xfId="2299"/>
    <cellStyle name="Comma 11 12 12" xfId="2300"/>
    <cellStyle name="Comma 11 12 13" xfId="2301"/>
    <cellStyle name="Comma 11 12 14" xfId="2302"/>
    <cellStyle name="Comma 11 12 15" xfId="2303"/>
    <cellStyle name="Comma 11 12 16" xfId="2304"/>
    <cellStyle name="Comma 11 12 17" xfId="2305"/>
    <cellStyle name="Comma 11 12 18" xfId="2306"/>
    <cellStyle name="Comma 11 12 19" xfId="2307"/>
    <cellStyle name="Comma 11 12 2" xfId="2308"/>
    <cellStyle name="Comma 11 12 20" xfId="2309"/>
    <cellStyle name="Comma 11 12 21" xfId="2310"/>
    <cellStyle name="Comma 11 12 3" xfId="2311"/>
    <cellStyle name="Comma 11 12 4" xfId="2312"/>
    <cellStyle name="Comma 11 12 5" xfId="2313"/>
    <cellStyle name="Comma 11 12 6" xfId="2314"/>
    <cellStyle name="Comma 11 12 7" xfId="2315"/>
    <cellStyle name="Comma 11 12 8" xfId="2316"/>
    <cellStyle name="Comma 11 12 9" xfId="2317"/>
    <cellStyle name="Comma 11 13" xfId="2318"/>
    <cellStyle name="Comma 11 13 10" xfId="2319"/>
    <cellStyle name="Comma 11 13 11" xfId="2320"/>
    <cellStyle name="Comma 11 13 12" xfId="2321"/>
    <cellStyle name="Comma 11 13 13" xfId="2322"/>
    <cellStyle name="Comma 11 13 14" xfId="2323"/>
    <cellStyle name="Comma 11 13 15" xfId="2324"/>
    <cellStyle name="Comma 11 13 16" xfId="2325"/>
    <cellStyle name="Comma 11 13 17" xfId="2326"/>
    <cellStyle name="Comma 11 13 18" xfId="2327"/>
    <cellStyle name="Comma 11 13 19" xfId="2328"/>
    <cellStyle name="Comma 11 13 2" xfId="2329"/>
    <cellStyle name="Comma 11 13 20" xfId="2330"/>
    <cellStyle name="Comma 11 13 21" xfId="2331"/>
    <cellStyle name="Comma 11 13 3" xfId="2332"/>
    <cellStyle name="Comma 11 13 4" xfId="2333"/>
    <cellStyle name="Comma 11 13 5" xfId="2334"/>
    <cellStyle name="Comma 11 13 6" xfId="2335"/>
    <cellStyle name="Comma 11 13 7" xfId="2336"/>
    <cellStyle name="Comma 11 13 8" xfId="2337"/>
    <cellStyle name="Comma 11 13 9" xfId="2338"/>
    <cellStyle name="Comma 11 14" xfId="2339"/>
    <cellStyle name="Comma 11 14 10" xfId="2340"/>
    <cellStyle name="Comma 11 14 11" xfId="2341"/>
    <cellStyle name="Comma 11 14 12" xfId="2342"/>
    <cellStyle name="Comma 11 14 13" xfId="2343"/>
    <cellStyle name="Comma 11 14 14" xfId="2344"/>
    <cellStyle name="Comma 11 14 15" xfId="2345"/>
    <cellStyle name="Comma 11 14 16" xfId="2346"/>
    <cellStyle name="Comma 11 14 17" xfId="2347"/>
    <cellStyle name="Comma 11 14 18" xfId="2348"/>
    <cellStyle name="Comma 11 14 19" xfId="2349"/>
    <cellStyle name="Comma 11 14 2" xfId="2350"/>
    <cellStyle name="Comma 11 14 20" xfId="2351"/>
    <cellStyle name="Comma 11 14 21" xfId="2352"/>
    <cellStyle name="Comma 11 14 3" xfId="2353"/>
    <cellStyle name="Comma 11 14 4" xfId="2354"/>
    <cellStyle name="Comma 11 14 5" xfId="2355"/>
    <cellStyle name="Comma 11 14 6" xfId="2356"/>
    <cellStyle name="Comma 11 14 7" xfId="2357"/>
    <cellStyle name="Comma 11 14 8" xfId="2358"/>
    <cellStyle name="Comma 11 14 9" xfId="2359"/>
    <cellStyle name="Comma 11 15" xfId="2360"/>
    <cellStyle name="Comma 11 15 10" xfId="2361"/>
    <cellStyle name="Comma 11 15 11" xfId="2362"/>
    <cellStyle name="Comma 11 15 12" xfId="2363"/>
    <cellStyle name="Comma 11 15 13" xfId="2364"/>
    <cellStyle name="Comma 11 15 14" xfId="2365"/>
    <cellStyle name="Comma 11 15 15" xfId="2366"/>
    <cellStyle name="Comma 11 15 16" xfId="2367"/>
    <cellStyle name="Comma 11 15 17" xfId="2368"/>
    <cellStyle name="Comma 11 15 18" xfId="2369"/>
    <cellStyle name="Comma 11 15 19" xfId="2370"/>
    <cellStyle name="Comma 11 15 2" xfId="2371"/>
    <cellStyle name="Comma 11 15 20" xfId="2372"/>
    <cellStyle name="Comma 11 15 21" xfId="2373"/>
    <cellStyle name="Comma 11 15 3" xfId="2374"/>
    <cellStyle name="Comma 11 15 4" xfId="2375"/>
    <cellStyle name="Comma 11 15 5" xfId="2376"/>
    <cellStyle name="Comma 11 15 6" xfId="2377"/>
    <cellStyle name="Comma 11 15 7" xfId="2378"/>
    <cellStyle name="Comma 11 15 8" xfId="2379"/>
    <cellStyle name="Comma 11 15 9" xfId="2380"/>
    <cellStyle name="Comma 11 16" xfId="2381"/>
    <cellStyle name="Comma 11 16 10" xfId="2382"/>
    <cellStyle name="Comma 11 16 11" xfId="2383"/>
    <cellStyle name="Comma 11 16 12" xfId="2384"/>
    <cellStyle name="Comma 11 16 13" xfId="2385"/>
    <cellStyle name="Comma 11 16 14" xfId="2386"/>
    <cellStyle name="Comma 11 16 15" xfId="2387"/>
    <cellStyle name="Comma 11 16 16" xfId="2388"/>
    <cellStyle name="Comma 11 16 17" xfId="2389"/>
    <cellStyle name="Comma 11 16 18" xfId="2390"/>
    <cellStyle name="Comma 11 16 19" xfId="2391"/>
    <cellStyle name="Comma 11 16 2" xfId="2392"/>
    <cellStyle name="Comma 11 16 20" xfId="2393"/>
    <cellStyle name="Comma 11 16 21" xfId="2394"/>
    <cellStyle name="Comma 11 16 3" xfId="2395"/>
    <cellStyle name="Comma 11 16 4" xfId="2396"/>
    <cellStyle name="Comma 11 16 5" xfId="2397"/>
    <cellStyle name="Comma 11 16 6" xfId="2398"/>
    <cellStyle name="Comma 11 16 7" xfId="2399"/>
    <cellStyle name="Comma 11 16 8" xfId="2400"/>
    <cellStyle name="Comma 11 16 9" xfId="2401"/>
    <cellStyle name="Comma 11 17" xfId="2402"/>
    <cellStyle name="Comma 11 17 10" xfId="2403"/>
    <cellStyle name="Comma 11 17 11" xfId="2404"/>
    <cellStyle name="Comma 11 17 12" xfId="2405"/>
    <cellStyle name="Comma 11 17 13" xfId="2406"/>
    <cellStyle name="Comma 11 17 14" xfId="2407"/>
    <cellStyle name="Comma 11 17 15" xfId="2408"/>
    <cellStyle name="Comma 11 17 16" xfId="2409"/>
    <cellStyle name="Comma 11 17 17" xfId="2410"/>
    <cellStyle name="Comma 11 17 18" xfId="2411"/>
    <cellStyle name="Comma 11 17 19" xfId="2412"/>
    <cellStyle name="Comma 11 17 2" xfId="2413"/>
    <cellStyle name="Comma 11 17 20" xfId="2414"/>
    <cellStyle name="Comma 11 17 21" xfId="2415"/>
    <cellStyle name="Comma 11 17 3" xfId="2416"/>
    <cellStyle name="Comma 11 17 4" xfId="2417"/>
    <cellStyle name="Comma 11 17 5" xfId="2418"/>
    <cellStyle name="Comma 11 17 6" xfId="2419"/>
    <cellStyle name="Comma 11 17 7" xfId="2420"/>
    <cellStyle name="Comma 11 17 8" xfId="2421"/>
    <cellStyle name="Comma 11 17 9" xfId="2422"/>
    <cellStyle name="Comma 11 18" xfId="2423"/>
    <cellStyle name="Comma 11 18 10" xfId="2424"/>
    <cellStyle name="Comma 11 18 11" xfId="2425"/>
    <cellStyle name="Comma 11 18 12" xfId="2426"/>
    <cellStyle name="Comma 11 18 13" xfId="2427"/>
    <cellStyle name="Comma 11 18 14" xfId="2428"/>
    <cellStyle name="Comma 11 18 15" xfId="2429"/>
    <cellStyle name="Comma 11 18 16" xfId="2430"/>
    <cellStyle name="Comma 11 18 17" xfId="2431"/>
    <cellStyle name="Comma 11 18 18" xfId="2432"/>
    <cellStyle name="Comma 11 18 19" xfId="2433"/>
    <cellStyle name="Comma 11 18 2" xfId="2434"/>
    <cellStyle name="Comma 11 18 20" xfId="2435"/>
    <cellStyle name="Comma 11 18 21" xfId="2436"/>
    <cellStyle name="Comma 11 18 3" xfId="2437"/>
    <cellStyle name="Comma 11 18 4" xfId="2438"/>
    <cellStyle name="Comma 11 18 5" xfId="2439"/>
    <cellStyle name="Comma 11 18 6" xfId="2440"/>
    <cellStyle name="Comma 11 18 7" xfId="2441"/>
    <cellStyle name="Comma 11 18 8" xfId="2442"/>
    <cellStyle name="Comma 11 18 9" xfId="2443"/>
    <cellStyle name="Comma 11 19" xfId="2444"/>
    <cellStyle name="Comma 11 19 10" xfId="2445"/>
    <cellStyle name="Comma 11 19 11" xfId="2446"/>
    <cellStyle name="Comma 11 19 12" xfId="2447"/>
    <cellStyle name="Comma 11 19 13" xfId="2448"/>
    <cellStyle name="Comma 11 19 14" xfId="2449"/>
    <cellStyle name="Comma 11 19 15" xfId="2450"/>
    <cellStyle name="Comma 11 19 16" xfId="2451"/>
    <cellStyle name="Comma 11 19 17" xfId="2452"/>
    <cellStyle name="Comma 11 19 18" xfId="2453"/>
    <cellStyle name="Comma 11 19 19" xfId="2454"/>
    <cellStyle name="Comma 11 19 2" xfId="2455"/>
    <cellStyle name="Comma 11 19 20" xfId="2456"/>
    <cellStyle name="Comma 11 19 21" xfId="2457"/>
    <cellStyle name="Comma 11 19 3" xfId="2458"/>
    <cellStyle name="Comma 11 19 4" xfId="2459"/>
    <cellStyle name="Comma 11 19 5" xfId="2460"/>
    <cellStyle name="Comma 11 19 6" xfId="2461"/>
    <cellStyle name="Comma 11 19 7" xfId="2462"/>
    <cellStyle name="Comma 11 19 8" xfId="2463"/>
    <cellStyle name="Comma 11 19 9" xfId="2464"/>
    <cellStyle name="Comma 11 2" xfId="2465"/>
    <cellStyle name="Comma 11 2 10" xfId="2466"/>
    <cellStyle name="Comma 11 2 11" xfId="2467"/>
    <cellStyle name="Comma 11 2 12" xfId="2468"/>
    <cellStyle name="Comma 11 2 13" xfId="2469"/>
    <cellStyle name="Comma 11 2 14" xfId="2470"/>
    <cellStyle name="Comma 11 2 15" xfId="2471"/>
    <cellStyle name="Comma 11 2 16" xfId="2472"/>
    <cellStyle name="Comma 11 2 17" xfId="2473"/>
    <cellStyle name="Comma 11 2 18" xfId="2474"/>
    <cellStyle name="Comma 11 2 19" xfId="2475"/>
    <cellStyle name="Comma 11 2 2" xfId="2476"/>
    <cellStyle name="Comma 11 2 20" xfId="2477"/>
    <cellStyle name="Comma 11 2 21" xfId="2478"/>
    <cellStyle name="Comma 11 2 3" xfId="2479"/>
    <cellStyle name="Comma 11 2 4" xfId="2480"/>
    <cellStyle name="Comma 11 2 5" xfId="2481"/>
    <cellStyle name="Comma 11 2 6" xfId="2482"/>
    <cellStyle name="Comma 11 2 7" xfId="2483"/>
    <cellStyle name="Comma 11 2 8" xfId="2484"/>
    <cellStyle name="Comma 11 2 9" xfId="2485"/>
    <cellStyle name="Comma 11 20" xfId="2486"/>
    <cellStyle name="Comma 11 20 10" xfId="2487"/>
    <cellStyle name="Comma 11 20 11" xfId="2488"/>
    <cellStyle name="Comma 11 20 12" xfId="2489"/>
    <cellStyle name="Comma 11 20 13" xfId="2490"/>
    <cellStyle name="Comma 11 20 14" xfId="2491"/>
    <cellStyle name="Comma 11 20 15" xfId="2492"/>
    <cellStyle name="Comma 11 20 16" xfId="2493"/>
    <cellStyle name="Comma 11 20 17" xfId="2494"/>
    <cellStyle name="Comma 11 20 18" xfId="2495"/>
    <cellStyle name="Comma 11 20 19" xfId="2496"/>
    <cellStyle name="Comma 11 20 2" xfId="2497"/>
    <cellStyle name="Comma 11 20 20" xfId="2498"/>
    <cellStyle name="Comma 11 20 21" xfId="2499"/>
    <cellStyle name="Comma 11 20 3" xfId="2500"/>
    <cellStyle name="Comma 11 20 4" xfId="2501"/>
    <cellStyle name="Comma 11 20 5" xfId="2502"/>
    <cellStyle name="Comma 11 20 6" xfId="2503"/>
    <cellStyle name="Comma 11 20 7" xfId="2504"/>
    <cellStyle name="Comma 11 20 8" xfId="2505"/>
    <cellStyle name="Comma 11 20 9" xfId="2506"/>
    <cellStyle name="Comma 11 21" xfId="2507"/>
    <cellStyle name="Comma 11 21 10" xfId="2508"/>
    <cellStyle name="Comma 11 21 11" xfId="2509"/>
    <cellStyle name="Comma 11 21 12" xfId="2510"/>
    <cellStyle name="Comma 11 21 13" xfId="2511"/>
    <cellStyle name="Comma 11 21 14" xfId="2512"/>
    <cellStyle name="Comma 11 21 15" xfId="2513"/>
    <cellStyle name="Comma 11 21 16" xfId="2514"/>
    <cellStyle name="Comma 11 21 17" xfId="2515"/>
    <cellStyle name="Comma 11 21 18" xfId="2516"/>
    <cellStyle name="Comma 11 21 19" xfId="2517"/>
    <cellStyle name="Comma 11 21 2" xfId="2518"/>
    <cellStyle name="Comma 11 21 20" xfId="2519"/>
    <cellStyle name="Comma 11 21 21" xfId="2520"/>
    <cellStyle name="Comma 11 21 3" xfId="2521"/>
    <cellStyle name="Comma 11 21 4" xfId="2522"/>
    <cellStyle name="Comma 11 21 5" xfId="2523"/>
    <cellStyle name="Comma 11 21 6" xfId="2524"/>
    <cellStyle name="Comma 11 21 7" xfId="2525"/>
    <cellStyle name="Comma 11 21 8" xfId="2526"/>
    <cellStyle name="Comma 11 21 9" xfId="2527"/>
    <cellStyle name="Comma 11 22" xfId="2528"/>
    <cellStyle name="Comma 11 22 10" xfId="2529"/>
    <cellStyle name="Comma 11 22 11" xfId="2530"/>
    <cellStyle name="Comma 11 22 12" xfId="2531"/>
    <cellStyle name="Comma 11 22 13" xfId="2532"/>
    <cellStyle name="Comma 11 22 14" xfId="2533"/>
    <cellStyle name="Comma 11 22 15" xfId="2534"/>
    <cellStyle name="Comma 11 22 16" xfId="2535"/>
    <cellStyle name="Comma 11 22 17" xfId="2536"/>
    <cellStyle name="Comma 11 22 18" xfId="2537"/>
    <cellStyle name="Comma 11 22 19" xfId="2538"/>
    <cellStyle name="Comma 11 22 2" xfId="2539"/>
    <cellStyle name="Comma 11 22 20" xfId="2540"/>
    <cellStyle name="Comma 11 22 21" xfId="2541"/>
    <cellStyle name="Comma 11 22 3" xfId="2542"/>
    <cellStyle name="Comma 11 22 4" xfId="2543"/>
    <cellStyle name="Comma 11 22 5" xfId="2544"/>
    <cellStyle name="Comma 11 22 6" xfId="2545"/>
    <cellStyle name="Comma 11 22 7" xfId="2546"/>
    <cellStyle name="Comma 11 22 8" xfId="2547"/>
    <cellStyle name="Comma 11 22 9" xfId="2548"/>
    <cellStyle name="Comma 11 23" xfId="2549"/>
    <cellStyle name="Comma 11 23 10" xfId="2550"/>
    <cellStyle name="Comma 11 23 11" xfId="2551"/>
    <cellStyle name="Comma 11 23 12" xfId="2552"/>
    <cellStyle name="Comma 11 23 13" xfId="2553"/>
    <cellStyle name="Comma 11 23 14" xfId="2554"/>
    <cellStyle name="Comma 11 23 15" xfId="2555"/>
    <cellStyle name="Comma 11 23 16" xfId="2556"/>
    <cellStyle name="Comma 11 23 17" xfId="2557"/>
    <cellStyle name="Comma 11 23 18" xfId="2558"/>
    <cellStyle name="Comma 11 23 19" xfId="2559"/>
    <cellStyle name="Comma 11 23 2" xfId="2560"/>
    <cellStyle name="Comma 11 23 20" xfId="2561"/>
    <cellStyle name="Comma 11 23 21" xfId="2562"/>
    <cellStyle name="Comma 11 23 3" xfId="2563"/>
    <cellStyle name="Comma 11 23 4" xfId="2564"/>
    <cellStyle name="Comma 11 23 5" xfId="2565"/>
    <cellStyle name="Comma 11 23 6" xfId="2566"/>
    <cellStyle name="Comma 11 23 7" xfId="2567"/>
    <cellStyle name="Comma 11 23 8" xfId="2568"/>
    <cellStyle name="Comma 11 23 9" xfId="2569"/>
    <cellStyle name="Comma 11 24" xfId="2570"/>
    <cellStyle name="Comma 11 24 10" xfId="2571"/>
    <cellStyle name="Comma 11 24 11" xfId="2572"/>
    <cellStyle name="Comma 11 24 12" xfId="2573"/>
    <cellStyle name="Comma 11 24 13" xfId="2574"/>
    <cellStyle name="Comma 11 24 14" xfId="2575"/>
    <cellStyle name="Comma 11 24 15" xfId="2576"/>
    <cellStyle name="Comma 11 24 16" xfId="2577"/>
    <cellStyle name="Comma 11 24 17" xfId="2578"/>
    <cellStyle name="Comma 11 24 18" xfId="2579"/>
    <cellStyle name="Comma 11 24 19" xfId="2580"/>
    <cellStyle name="Comma 11 24 2" xfId="2581"/>
    <cellStyle name="Comma 11 24 20" xfId="2582"/>
    <cellStyle name="Comma 11 24 21" xfId="2583"/>
    <cellStyle name="Comma 11 24 3" xfId="2584"/>
    <cellStyle name="Comma 11 24 4" xfId="2585"/>
    <cellStyle name="Comma 11 24 5" xfId="2586"/>
    <cellStyle name="Comma 11 24 6" xfId="2587"/>
    <cellStyle name="Comma 11 24 7" xfId="2588"/>
    <cellStyle name="Comma 11 24 8" xfId="2589"/>
    <cellStyle name="Comma 11 24 9" xfId="2590"/>
    <cellStyle name="Comma 11 25" xfId="2591"/>
    <cellStyle name="Comma 11 25 10" xfId="2592"/>
    <cellStyle name="Comma 11 25 11" xfId="2593"/>
    <cellStyle name="Comma 11 25 12" xfId="2594"/>
    <cellStyle name="Comma 11 25 13" xfId="2595"/>
    <cellStyle name="Comma 11 25 14" xfId="2596"/>
    <cellStyle name="Comma 11 25 15" xfId="2597"/>
    <cellStyle name="Comma 11 25 16" xfId="2598"/>
    <cellStyle name="Comma 11 25 17" xfId="2599"/>
    <cellStyle name="Comma 11 25 18" xfId="2600"/>
    <cellStyle name="Comma 11 25 19" xfId="2601"/>
    <cellStyle name="Comma 11 25 2" xfId="2602"/>
    <cellStyle name="Comma 11 25 20" xfId="2603"/>
    <cellStyle name="Comma 11 25 21" xfId="2604"/>
    <cellStyle name="Comma 11 25 3" xfId="2605"/>
    <cellStyle name="Comma 11 25 4" xfId="2606"/>
    <cellStyle name="Comma 11 25 5" xfId="2607"/>
    <cellStyle name="Comma 11 25 6" xfId="2608"/>
    <cellStyle name="Comma 11 25 7" xfId="2609"/>
    <cellStyle name="Comma 11 25 8" xfId="2610"/>
    <cellStyle name="Comma 11 25 9" xfId="2611"/>
    <cellStyle name="Comma 11 26" xfId="2612"/>
    <cellStyle name="Comma 11 26 10" xfId="2613"/>
    <cellStyle name="Comma 11 26 11" xfId="2614"/>
    <cellStyle name="Comma 11 26 12" xfId="2615"/>
    <cellStyle name="Comma 11 26 13" xfId="2616"/>
    <cellStyle name="Comma 11 26 14" xfId="2617"/>
    <cellStyle name="Comma 11 26 15" xfId="2618"/>
    <cellStyle name="Comma 11 26 16" xfId="2619"/>
    <cellStyle name="Comma 11 26 17" xfId="2620"/>
    <cellStyle name="Comma 11 26 18" xfId="2621"/>
    <cellStyle name="Comma 11 26 19" xfId="2622"/>
    <cellStyle name="Comma 11 26 2" xfId="2623"/>
    <cellStyle name="Comma 11 26 20" xfId="2624"/>
    <cellStyle name="Comma 11 26 21" xfId="2625"/>
    <cellStyle name="Comma 11 26 3" xfId="2626"/>
    <cellStyle name="Comma 11 26 4" xfId="2627"/>
    <cellStyle name="Comma 11 26 5" xfId="2628"/>
    <cellStyle name="Comma 11 26 6" xfId="2629"/>
    <cellStyle name="Comma 11 26 7" xfId="2630"/>
    <cellStyle name="Comma 11 26 8" xfId="2631"/>
    <cellStyle name="Comma 11 26 9" xfId="2632"/>
    <cellStyle name="Comma 11 27" xfId="2633"/>
    <cellStyle name="Comma 11 27 10" xfId="2634"/>
    <cellStyle name="Comma 11 27 11" xfId="2635"/>
    <cellStyle name="Comma 11 27 12" xfId="2636"/>
    <cellStyle name="Comma 11 27 13" xfId="2637"/>
    <cellStyle name="Comma 11 27 14" xfId="2638"/>
    <cellStyle name="Comma 11 27 15" xfId="2639"/>
    <cellStyle name="Comma 11 27 16" xfId="2640"/>
    <cellStyle name="Comma 11 27 17" xfId="2641"/>
    <cellStyle name="Comma 11 27 18" xfId="2642"/>
    <cellStyle name="Comma 11 27 19" xfId="2643"/>
    <cellStyle name="Comma 11 27 2" xfId="2644"/>
    <cellStyle name="Comma 11 27 20" xfId="2645"/>
    <cellStyle name="Comma 11 27 21" xfId="2646"/>
    <cellStyle name="Comma 11 27 3" xfId="2647"/>
    <cellStyle name="Comma 11 27 4" xfId="2648"/>
    <cellStyle name="Comma 11 27 5" xfId="2649"/>
    <cellStyle name="Comma 11 27 6" xfId="2650"/>
    <cellStyle name="Comma 11 27 7" xfId="2651"/>
    <cellStyle name="Comma 11 27 8" xfId="2652"/>
    <cellStyle name="Comma 11 27 9" xfId="2653"/>
    <cellStyle name="Comma 11 28" xfId="2654"/>
    <cellStyle name="Comma 11 28 10" xfId="2655"/>
    <cellStyle name="Comma 11 28 11" xfId="2656"/>
    <cellStyle name="Comma 11 28 12" xfId="2657"/>
    <cellStyle name="Comma 11 28 13" xfId="2658"/>
    <cellStyle name="Comma 11 28 14" xfId="2659"/>
    <cellStyle name="Comma 11 28 15" xfId="2660"/>
    <cellStyle name="Comma 11 28 16" xfId="2661"/>
    <cellStyle name="Comma 11 28 17" xfId="2662"/>
    <cellStyle name="Comma 11 28 18" xfId="2663"/>
    <cellStyle name="Comma 11 28 19" xfId="2664"/>
    <cellStyle name="Comma 11 28 2" xfId="2665"/>
    <cellStyle name="Comma 11 28 20" xfId="2666"/>
    <cellStyle name="Comma 11 28 21" xfId="2667"/>
    <cellStyle name="Comma 11 28 3" xfId="2668"/>
    <cellStyle name="Comma 11 28 4" xfId="2669"/>
    <cellStyle name="Comma 11 28 5" xfId="2670"/>
    <cellStyle name="Comma 11 28 6" xfId="2671"/>
    <cellStyle name="Comma 11 28 7" xfId="2672"/>
    <cellStyle name="Comma 11 28 8" xfId="2673"/>
    <cellStyle name="Comma 11 28 9" xfId="2674"/>
    <cellStyle name="Comma 11 29" xfId="2675"/>
    <cellStyle name="Comma 11 29 10" xfId="2676"/>
    <cellStyle name="Comma 11 29 11" xfId="2677"/>
    <cellStyle name="Comma 11 29 12" xfId="2678"/>
    <cellStyle name="Comma 11 29 13" xfId="2679"/>
    <cellStyle name="Comma 11 29 14" xfId="2680"/>
    <cellStyle name="Comma 11 29 15" xfId="2681"/>
    <cellStyle name="Comma 11 29 16" xfId="2682"/>
    <cellStyle name="Comma 11 29 17" xfId="2683"/>
    <cellStyle name="Comma 11 29 18" xfId="2684"/>
    <cellStyle name="Comma 11 29 19" xfId="2685"/>
    <cellStyle name="Comma 11 29 2" xfId="2686"/>
    <cellStyle name="Comma 11 29 20" xfId="2687"/>
    <cellStyle name="Comma 11 29 21" xfId="2688"/>
    <cellStyle name="Comma 11 29 3" xfId="2689"/>
    <cellStyle name="Comma 11 29 4" xfId="2690"/>
    <cellStyle name="Comma 11 29 5" xfId="2691"/>
    <cellStyle name="Comma 11 29 6" xfId="2692"/>
    <cellStyle name="Comma 11 29 7" xfId="2693"/>
    <cellStyle name="Comma 11 29 8" xfId="2694"/>
    <cellStyle name="Comma 11 29 9" xfId="2695"/>
    <cellStyle name="Comma 11 3" xfId="2696"/>
    <cellStyle name="Comma 11 3 10" xfId="2697"/>
    <cellStyle name="Comma 11 3 11" xfId="2698"/>
    <cellStyle name="Comma 11 3 12" xfId="2699"/>
    <cellStyle name="Comma 11 3 13" xfId="2700"/>
    <cellStyle name="Comma 11 3 14" xfId="2701"/>
    <cellStyle name="Comma 11 3 15" xfId="2702"/>
    <cellStyle name="Comma 11 3 16" xfId="2703"/>
    <cellStyle name="Comma 11 3 17" xfId="2704"/>
    <cellStyle name="Comma 11 3 18" xfId="2705"/>
    <cellStyle name="Comma 11 3 19" xfId="2706"/>
    <cellStyle name="Comma 11 3 2" xfId="2707"/>
    <cellStyle name="Comma 11 3 20" xfId="2708"/>
    <cellStyle name="Comma 11 3 21" xfId="2709"/>
    <cellStyle name="Comma 11 3 3" xfId="2710"/>
    <cellStyle name="Comma 11 3 4" xfId="2711"/>
    <cellStyle name="Comma 11 3 5" xfId="2712"/>
    <cellStyle name="Comma 11 3 6" xfId="2713"/>
    <cellStyle name="Comma 11 3 7" xfId="2714"/>
    <cellStyle name="Comma 11 3 8" xfId="2715"/>
    <cellStyle name="Comma 11 3 9" xfId="2716"/>
    <cellStyle name="Comma 11 30" xfId="2717"/>
    <cellStyle name="Comma 11 30 10" xfId="2718"/>
    <cellStyle name="Comma 11 30 11" xfId="2719"/>
    <cellStyle name="Comma 11 30 12" xfId="2720"/>
    <cellStyle name="Comma 11 30 13" xfId="2721"/>
    <cellStyle name="Comma 11 30 14" xfId="2722"/>
    <cellStyle name="Comma 11 30 15" xfId="2723"/>
    <cellStyle name="Comma 11 30 16" xfId="2724"/>
    <cellStyle name="Comma 11 30 17" xfId="2725"/>
    <cellStyle name="Comma 11 30 18" xfId="2726"/>
    <cellStyle name="Comma 11 30 19" xfId="2727"/>
    <cellStyle name="Comma 11 30 2" xfId="2728"/>
    <cellStyle name="Comma 11 30 20" xfId="2729"/>
    <cellStyle name="Comma 11 30 21" xfId="2730"/>
    <cellStyle name="Comma 11 30 3" xfId="2731"/>
    <cellStyle name="Comma 11 30 4" xfId="2732"/>
    <cellStyle name="Comma 11 30 5" xfId="2733"/>
    <cellStyle name="Comma 11 30 6" xfId="2734"/>
    <cellStyle name="Comma 11 30 7" xfId="2735"/>
    <cellStyle name="Comma 11 30 8" xfId="2736"/>
    <cellStyle name="Comma 11 30 9" xfId="2737"/>
    <cellStyle name="Comma 11 31" xfId="2738"/>
    <cellStyle name="Comma 11 31 10" xfId="2739"/>
    <cellStyle name="Comma 11 31 11" xfId="2740"/>
    <cellStyle name="Comma 11 31 12" xfId="2741"/>
    <cellStyle name="Comma 11 31 13" xfId="2742"/>
    <cellStyle name="Comma 11 31 14" xfId="2743"/>
    <cellStyle name="Comma 11 31 15" xfId="2744"/>
    <cellStyle name="Comma 11 31 16" xfId="2745"/>
    <cellStyle name="Comma 11 31 17" xfId="2746"/>
    <cellStyle name="Comma 11 31 18" xfId="2747"/>
    <cellStyle name="Comma 11 31 19" xfId="2748"/>
    <cellStyle name="Comma 11 31 2" xfId="2749"/>
    <cellStyle name="Comma 11 31 20" xfId="2750"/>
    <cellStyle name="Comma 11 31 21" xfId="2751"/>
    <cellStyle name="Comma 11 31 3" xfId="2752"/>
    <cellStyle name="Comma 11 31 4" xfId="2753"/>
    <cellStyle name="Comma 11 31 5" xfId="2754"/>
    <cellStyle name="Comma 11 31 6" xfId="2755"/>
    <cellStyle name="Comma 11 31 7" xfId="2756"/>
    <cellStyle name="Comma 11 31 8" xfId="2757"/>
    <cellStyle name="Comma 11 31 9" xfId="2758"/>
    <cellStyle name="Comma 11 32" xfId="2759"/>
    <cellStyle name="Comma 11 32 10" xfId="2760"/>
    <cellStyle name="Comma 11 32 11" xfId="2761"/>
    <cellStyle name="Comma 11 32 12" xfId="2762"/>
    <cellStyle name="Comma 11 32 13" xfId="2763"/>
    <cellStyle name="Comma 11 32 14" xfId="2764"/>
    <cellStyle name="Comma 11 32 15" xfId="2765"/>
    <cellStyle name="Comma 11 32 16" xfId="2766"/>
    <cellStyle name="Comma 11 32 17" xfId="2767"/>
    <cellStyle name="Comma 11 32 18" xfId="2768"/>
    <cellStyle name="Comma 11 32 19" xfId="2769"/>
    <cellStyle name="Comma 11 32 2" xfId="2770"/>
    <cellStyle name="Comma 11 32 20" xfId="2771"/>
    <cellStyle name="Comma 11 32 21" xfId="2772"/>
    <cellStyle name="Comma 11 32 3" xfId="2773"/>
    <cellStyle name="Comma 11 32 4" xfId="2774"/>
    <cellStyle name="Comma 11 32 5" xfId="2775"/>
    <cellStyle name="Comma 11 32 6" xfId="2776"/>
    <cellStyle name="Comma 11 32 7" xfId="2777"/>
    <cellStyle name="Comma 11 32 8" xfId="2778"/>
    <cellStyle name="Comma 11 32 9" xfId="2779"/>
    <cellStyle name="Comma 11 33" xfId="2780"/>
    <cellStyle name="Comma 11 33 10" xfId="2781"/>
    <cellStyle name="Comma 11 33 11" xfId="2782"/>
    <cellStyle name="Comma 11 33 12" xfId="2783"/>
    <cellStyle name="Comma 11 33 13" xfId="2784"/>
    <cellStyle name="Comma 11 33 14" xfId="2785"/>
    <cellStyle name="Comma 11 33 15" xfId="2786"/>
    <cellStyle name="Comma 11 33 16" xfId="2787"/>
    <cellStyle name="Comma 11 33 17" xfId="2788"/>
    <cellStyle name="Comma 11 33 18" xfId="2789"/>
    <cellStyle name="Comma 11 33 19" xfId="2790"/>
    <cellStyle name="Comma 11 33 2" xfId="2791"/>
    <cellStyle name="Comma 11 33 20" xfId="2792"/>
    <cellStyle name="Comma 11 33 21" xfId="2793"/>
    <cellStyle name="Comma 11 33 3" xfId="2794"/>
    <cellStyle name="Comma 11 33 4" xfId="2795"/>
    <cellStyle name="Comma 11 33 5" xfId="2796"/>
    <cellStyle name="Comma 11 33 6" xfId="2797"/>
    <cellStyle name="Comma 11 33 7" xfId="2798"/>
    <cellStyle name="Comma 11 33 8" xfId="2799"/>
    <cellStyle name="Comma 11 33 9" xfId="2800"/>
    <cellStyle name="Comma 11 34" xfId="2801"/>
    <cellStyle name="Comma 11 34 10" xfId="2802"/>
    <cellStyle name="Comma 11 34 11" xfId="2803"/>
    <cellStyle name="Comma 11 34 12" xfId="2804"/>
    <cellStyle name="Comma 11 34 13" xfId="2805"/>
    <cellStyle name="Comma 11 34 14" xfId="2806"/>
    <cellStyle name="Comma 11 34 15" xfId="2807"/>
    <cellStyle name="Comma 11 34 16" xfId="2808"/>
    <cellStyle name="Comma 11 34 17" xfId="2809"/>
    <cellStyle name="Comma 11 34 18" xfId="2810"/>
    <cellStyle name="Comma 11 34 19" xfId="2811"/>
    <cellStyle name="Comma 11 34 2" xfId="2812"/>
    <cellStyle name="Comma 11 34 20" xfId="2813"/>
    <cellStyle name="Comma 11 34 21" xfId="2814"/>
    <cellStyle name="Comma 11 34 3" xfId="2815"/>
    <cellStyle name="Comma 11 34 4" xfId="2816"/>
    <cellStyle name="Comma 11 34 5" xfId="2817"/>
    <cellStyle name="Comma 11 34 6" xfId="2818"/>
    <cellStyle name="Comma 11 34 7" xfId="2819"/>
    <cellStyle name="Comma 11 34 8" xfId="2820"/>
    <cellStyle name="Comma 11 34 9" xfId="2821"/>
    <cellStyle name="Comma 11 35" xfId="2822"/>
    <cellStyle name="Comma 11 35 10" xfId="2823"/>
    <cellStyle name="Comma 11 35 11" xfId="2824"/>
    <cellStyle name="Comma 11 35 12" xfId="2825"/>
    <cellStyle name="Comma 11 35 13" xfId="2826"/>
    <cellStyle name="Comma 11 35 14" xfId="2827"/>
    <cellStyle name="Comma 11 35 15" xfId="2828"/>
    <cellStyle name="Comma 11 35 16" xfId="2829"/>
    <cellStyle name="Comma 11 35 17" xfId="2830"/>
    <cellStyle name="Comma 11 35 18" xfId="2831"/>
    <cellStyle name="Comma 11 35 19" xfId="2832"/>
    <cellStyle name="Comma 11 35 2" xfId="2833"/>
    <cellStyle name="Comma 11 35 20" xfId="2834"/>
    <cellStyle name="Comma 11 35 21" xfId="2835"/>
    <cellStyle name="Comma 11 35 3" xfId="2836"/>
    <cellStyle name="Comma 11 35 4" xfId="2837"/>
    <cellStyle name="Comma 11 35 5" xfId="2838"/>
    <cellStyle name="Comma 11 35 6" xfId="2839"/>
    <cellStyle name="Comma 11 35 7" xfId="2840"/>
    <cellStyle name="Comma 11 35 8" xfId="2841"/>
    <cellStyle name="Comma 11 35 9" xfId="2842"/>
    <cellStyle name="Comma 11 36" xfId="2843"/>
    <cellStyle name="Comma 11 36 10" xfId="2844"/>
    <cellStyle name="Comma 11 36 11" xfId="2845"/>
    <cellStyle name="Comma 11 36 12" xfId="2846"/>
    <cellStyle name="Comma 11 36 13" xfId="2847"/>
    <cellStyle name="Comma 11 36 14" xfId="2848"/>
    <cellStyle name="Comma 11 36 15" xfId="2849"/>
    <cellStyle name="Comma 11 36 16" xfId="2850"/>
    <cellStyle name="Comma 11 36 17" xfId="2851"/>
    <cellStyle name="Comma 11 36 18" xfId="2852"/>
    <cellStyle name="Comma 11 36 19" xfId="2853"/>
    <cellStyle name="Comma 11 36 2" xfId="2854"/>
    <cellStyle name="Comma 11 36 20" xfId="2855"/>
    <cellStyle name="Comma 11 36 21" xfId="2856"/>
    <cellStyle name="Comma 11 36 3" xfId="2857"/>
    <cellStyle name="Comma 11 36 4" xfId="2858"/>
    <cellStyle name="Comma 11 36 5" xfId="2859"/>
    <cellStyle name="Comma 11 36 6" xfId="2860"/>
    <cellStyle name="Comma 11 36 7" xfId="2861"/>
    <cellStyle name="Comma 11 36 8" xfId="2862"/>
    <cellStyle name="Comma 11 36 9" xfId="2863"/>
    <cellStyle name="Comma 11 4" xfId="2864"/>
    <cellStyle name="Comma 11 4 10" xfId="2865"/>
    <cellStyle name="Comma 11 4 11" xfId="2866"/>
    <cellStyle name="Comma 11 4 12" xfId="2867"/>
    <cellStyle name="Comma 11 4 13" xfId="2868"/>
    <cellStyle name="Comma 11 4 14" xfId="2869"/>
    <cellStyle name="Comma 11 4 15" xfId="2870"/>
    <cellStyle name="Comma 11 4 16" xfId="2871"/>
    <cellStyle name="Comma 11 4 17" xfId="2872"/>
    <cellStyle name="Comma 11 4 18" xfId="2873"/>
    <cellStyle name="Comma 11 4 19" xfId="2874"/>
    <cellStyle name="Comma 11 4 2" xfId="2875"/>
    <cellStyle name="Comma 11 4 20" xfId="2876"/>
    <cellStyle name="Comma 11 4 21" xfId="2877"/>
    <cellStyle name="Comma 11 4 3" xfId="2878"/>
    <cellStyle name="Comma 11 4 4" xfId="2879"/>
    <cellStyle name="Comma 11 4 5" xfId="2880"/>
    <cellStyle name="Comma 11 4 6" xfId="2881"/>
    <cellStyle name="Comma 11 4 7" xfId="2882"/>
    <cellStyle name="Comma 11 4 8" xfId="2883"/>
    <cellStyle name="Comma 11 4 9" xfId="2884"/>
    <cellStyle name="Comma 11 5" xfId="2885"/>
    <cellStyle name="Comma 11 5 10" xfId="2886"/>
    <cellStyle name="Comma 11 5 11" xfId="2887"/>
    <cellStyle name="Comma 11 5 12" xfId="2888"/>
    <cellStyle name="Comma 11 5 13" xfId="2889"/>
    <cellStyle name="Comma 11 5 14" xfId="2890"/>
    <cellStyle name="Comma 11 5 15" xfId="2891"/>
    <cellStyle name="Comma 11 5 16" xfId="2892"/>
    <cellStyle name="Comma 11 5 17" xfId="2893"/>
    <cellStyle name="Comma 11 5 18" xfId="2894"/>
    <cellStyle name="Comma 11 5 19" xfId="2895"/>
    <cellStyle name="Comma 11 5 2" xfId="2896"/>
    <cellStyle name="Comma 11 5 20" xfId="2897"/>
    <cellStyle name="Comma 11 5 21" xfId="2898"/>
    <cellStyle name="Comma 11 5 3" xfId="2899"/>
    <cellStyle name="Comma 11 5 4" xfId="2900"/>
    <cellStyle name="Comma 11 5 5" xfId="2901"/>
    <cellStyle name="Comma 11 5 6" xfId="2902"/>
    <cellStyle name="Comma 11 5 7" xfId="2903"/>
    <cellStyle name="Comma 11 5 8" xfId="2904"/>
    <cellStyle name="Comma 11 5 9" xfId="2905"/>
    <cellStyle name="Comma 11 6" xfId="2906"/>
    <cellStyle name="Comma 11 6 10" xfId="2907"/>
    <cellStyle name="Comma 11 6 11" xfId="2908"/>
    <cellStyle name="Comma 11 6 12" xfId="2909"/>
    <cellStyle name="Comma 11 6 13" xfId="2910"/>
    <cellStyle name="Comma 11 6 14" xfId="2911"/>
    <cellStyle name="Comma 11 6 15" xfId="2912"/>
    <cellStyle name="Comma 11 6 16" xfId="2913"/>
    <cellStyle name="Comma 11 6 17" xfId="2914"/>
    <cellStyle name="Comma 11 6 18" xfId="2915"/>
    <cellStyle name="Comma 11 6 19" xfId="2916"/>
    <cellStyle name="Comma 11 6 2" xfId="2917"/>
    <cellStyle name="Comma 11 6 20" xfId="2918"/>
    <cellStyle name="Comma 11 6 21" xfId="2919"/>
    <cellStyle name="Comma 11 6 3" xfId="2920"/>
    <cellStyle name="Comma 11 6 4" xfId="2921"/>
    <cellStyle name="Comma 11 6 5" xfId="2922"/>
    <cellStyle name="Comma 11 6 6" xfId="2923"/>
    <cellStyle name="Comma 11 6 7" xfId="2924"/>
    <cellStyle name="Comma 11 6 8" xfId="2925"/>
    <cellStyle name="Comma 11 6 9" xfId="2926"/>
    <cellStyle name="Comma 11 7" xfId="2927"/>
    <cellStyle name="Comma 11 7 10" xfId="2928"/>
    <cellStyle name="Comma 11 7 11" xfId="2929"/>
    <cellStyle name="Comma 11 7 12" xfId="2930"/>
    <cellStyle name="Comma 11 7 13" xfId="2931"/>
    <cellStyle name="Comma 11 7 14" xfId="2932"/>
    <cellStyle name="Comma 11 7 15" xfId="2933"/>
    <cellStyle name="Comma 11 7 16" xfId="2934"/>
    <cellStyle name="Comma 11 7 17" xfId="2935"/>
    <cellStyle name="Comma 11 7 18" xfId="2936"/>
    <cellStyle name="Comma 11 7 19" xfId="2937"/>
    <cellStyle name="Comma 11 7 2" xfId="2938"/>
    <cellStyle name="Comma 11 7 20" xfId="2939"/>
    <cellStyle name="Comma 11 7 21" xfId="2940"/>
    <cellStyle name="Comma 11 7 3" xfId="2941"/>
    <cellStyle name="Comma 11 7 4" xfId="2942"/>
    <cellStyle name="Comma 11 7 5" xfId="2943"/>
    <cellStyle name="Comma 11 7 6" xfId="2944"/>
    <cellStyle name="Comma 11 7 7" xfId="2945"/>
    <cellStyle name="Comma 11 7 8" xfId="2946"/>
    <cellStyle name="Comma 11 7 9" xfId="2947"/>
    <cellStyle name="Comma 11 8" xfId="2948"/>
    <cellStyle name="Comma 11 8 10" xfId="2949"/>
    <cellStyle name="Comma 11 8 11" xfId="2950"/>
    <cellStyle name="Comma 11 8 12" xfId="2951"/>
    <cellStyle name="Comma 11 8 13" xfId="2952"/>
    <cellStyle name="Comma 11 8 14" xfId="2953"/>
    <cellStyle name="Comma 11 8 15" xfId="2954"/>
    <cellStyle name="Comma 11 8 16" xfId="2955"/>
    <cellStyle name="Comma 11 8 17" xfId="2956"/>
    <cellStyle name="Comma 11 8 18" xfId="2957"/>
    <cellStyle name="Comma 11 8 19" xfId="2958"/>
    <cellStyle name="Comma 11 8 2" xfId="2959"/>
    <cellStyle name="Comma 11 8 20" xfId="2960"/>
    <cellStyle name="Comma 11 8 21" xfId="2961"/>
    <cellStyle name="Comma 11 8 3" xfId="2962"/>
    <cellStyle name="Comma 11 8 4" xfId="2963"/>
    <cellStyle name="Comma 11 8 5" xfId="2964"/>
    <cellStyle name="Comma 11 8 6" xfId="2965"/>
    <cellStyle name="Comma 11 8 7" xfId="2966"/>
    <cellStyle name="Comma 11 8 8" xfId="2967"/>
    <cellStyle name="Comma 11 8 9" xfId="2968"/>
    <cellStyle name="Comma 11 9" xfId="2969"/>
    <cellStyle name="Comma 11 9 10" xfId="2970"/>
    <cellStyle name="Comma 11 9 11" xfId="2971"/>
    <cellStyle name="Comma 11 9 12" xfId="2972"/>
    <cellStyle name="Comma 11 9 13" xfId="2973"/>
    <cellStyle name="Comma 11 9 14" xfId="2974"/>
    <cellStyle name="Comma 11 9 15" xfId="2975"/>
    <cellStyle name="Comma 11 9 16" xfId="2976"/>
    <cellStyle name="Comma 11 9 17" xfId="2977"/>
    <cellStyle name="Comma 11 9 18" xfId="2978"/>
    <cellStyle name="Comma 11 9 19" xfId="2979"/>
    <cellStyle name="Comma 11 9 2" xfId="2980"/>
    <cellStyle name="Comma 11 9 20" xfId="2981"/>
    <cellStyle name="Comma 11 9 21" xfId="2982"/>
    <cellStyle name="Comma 11 9 3" xfId="2983"/>
    <cellStyle name="Comma 11 9 4" xfId="2984"/>
    <cellStyle name="Comma 11 9 5" xfId="2985"/>
    <cellStyle name="Comma 11 9 6" xfId="2986"/>
    <cellStyle name="Comma 11 9 7" xfId="2987"/>
    <cellStyle name="Comma 11 9 8" xfId="2988"/>
    <cellStyle name="Comma 11 9 9" xfId="2989"/>
    <cellStyle name="Comma 12" xfId="6711"/>
    <cellStyle name="Comma 123 3" xfId="3"/>
    <cellStyle name="Comma 123 3 2" xfId="1249"/>
    <cellStyle name="Comma 13" xfId="6712"/>
    <cellStyle name="Comma 2" xfId="4"/>
    <cellStyle name="Comma 2 2" xfId="1250"/>
    <cellStyle name="Comma 3" xfId="5"/>
    <cellStyle name="Comma 3 2" xfId="1251"/>
    <cellStyle name="Comma 4" xfId="6"/>
    <cellStyle name="Comma 5" xfId="2990"/>
    <cellStyle name="Comma 6" xfId="7"/>
    <cellStyle name="Comma 6 2" xfId="8"/>
    <cellStyle name="Comma 7" xfId="9"/>
    <cellStyle name="Comma 7 2" xfId="10"/>
    <cellStyle name="Comma 8" xfId="11"/>
    <cellStyle name="Comma 8 2" xfId="12"/>
    <cellStyle name="Comma 9" xfId="13"/>
    <cellStyle name="Comma 9 10" xfId="2991"/>
    <cellStyle name="Comma 9 11" xfId="2992"/>
    <cellStyle name="Comma 9 12" xfId="2993"/>
    <cellStyle name="Comma 9 13" xfId="2994"/>
    <cellStyle name="Comma 9 14" xfId="2995"/>
    <cellStyle name="Comma 9 15" xfId="2996"/>
    <cellStyle name="Comma 9 16" xfId="2997"/>
    <cellStyle name="Comma 9 17" xfId="2998"/>
    <cellStyle name="Comma 9 18" xfId="2999"/>
    <cellStyle name="Comma 9 19" xfId="3000"/>
    <cellStyle name="Comma 9 2" xfId="3001"/>
    <cellStyle name="Comma 9 20" xfId="3002"/>
    <cellStyle name="Comma 9 21" xfId="3003"/>
    <cellStyle name="Comma 9 22" xfId="3004"/>
    <cellStyle name="Comma 9 23" xfId="3005"/>
    <cellStyle name="Comma 9 24" xfId="3006"/>
    <cellStyle name="Comma 9 25" xfId="3007"/>
    <cellStyle name="Comma 9 26" xfId="3008"/>
    <cellStyle name="Comma 9 27" xfId="3009"/>
    <cellStyle name="Comma 9 28" xfId="3010"/>
    <cellStyle name="Comma 9 29" xfId="3011"/>
    <cellStyle name="Comma 9 3" xfId="3012"/>
    <cellStyle name="Comma 9 30" xfId="3013"/>
    <cellStyle name="Comma 9 31" xfId="3014"/>
    <cellStyle name="Comma 9 32" xfId="3015"/>
    <cellStyle name="Comma 9 33" xfId="3016"/>
    <cellStyle name="Comma 9 34" xfId="3017"/>
    <cellStyle name="Comma 9 35" xfId="3018"/>
    <cellStyle name="Comma 9 36" xfId="3019"/>
    <cellStyle name="Comma 9 4" xfId="3020"/>
    <cellStyle name="Comma 9 5" xfId="3021"/>
    <cellStyle name="Comma 9 6" xfId="3022"/>
    <cellStyle name="Comma 9 7" xfId="3023"/>
    <cellStyle name="Comma 9 8" xfId="3024"/>
    <cellStyle name="Comma 9 9" xfId="3025"/>
    <cellStyle name="Currency 4 10" xfId="3026"/>
    <cellStyle name="Currency 4 10 10" xfId="3027"/>
    <cellStyle name="Currency 4 10 11" xfId="3028"/>
    <cellStyle name="Currency 4 10 12" xfId="3029"/>
    <cellStyle name="Currency 4 10 13" xfId="3030"/>
    <cellStyle name="Currency 4 10 14" xfId="3031"/>
    <cellStyle name="Currency 4 10 15" xfId="3032"/>
    <cellStyle name="Currency 4 10 16" xfId="3033"/>
    <cellStyle name="Currency 4 10 17" xfId="3034"/>
    <cellStyle name="Currency 4 10 18" xfId="3035"/>
    <cellStyle name="Currency 4 10 19" xfId="3036"/>
    <cellStyle name="Currency 4 10 2" xfId="3037"/>
    <cellStyle name="Currency 4 10 20" xfId="3038"/>
    <cellStyle name="Currency 4 10 21" xfId="3039"/>
    <cellStyle name="Currency 4 10 3" xfId="3040"/>
    <cellStyle name="Currency 4 10 4" xfId="3041"/>
    <cellStyle name="Currency 4 10 5" xfId="3042"/>
    <cellStyle name="Currency 4 10 6" xfId="3043"/>
    <cellStyle name="Currency 4 10 7" xfId="3044"/>
    <cellStyle name="Currency 4 10 8" xfId="3045"/>
    <cellStyle name="Currency 4 10 9" xfId="3046"/>
    <cellStyle name="Currency 4 11" xfId="3047"/>
    <cellStyle name="Currency 4 11 10" xfId="3048"/>
    <cellStyle name="Currency 4 11 11" xfId="3049"/>
    <cellStyle name="Currency 4 11 12" xfId="3050"/>
    <cellStyle name="Currency 4 11 13" xfId="3051"/>
    <cellStyle name="Currency 4 11 14" xfId="3052"/>
    <cellStyle name="Currency 4 11 15" xfId="3053"/>
    <cellStyle name="Currency 4 11 16" xfId="3054"/>
    <cellStyle name="Currency 4 11 17" xfId="3055"/>
    <cellStyle name="Currency 4 11 18" xfId="3056"/>
    <cellStyle name="Currency 4 11 19" xfId="3057"/>
    <cellStyle name="Currency 4 11 2" xfId="3058"/>
    <cellStyle name="Currency 4 11 20" xfId="3059"/>
    <cellStyle name="Currency 4 11 21" xfId="3060"/>
    <cellStyle name="Currency 4 11 3" xfId="3061"/>
    <cellStyle name="Currency 4 11 4" xfId="3062"/>
    <cellStyle name="Currency 4 11 5" xfId="3063"/>
    <cellStyle name="Currency 4 11 6" xfId="3064"/>
    <cellStyle name="Currency 4 11 7" xfId="3065"/>
    <cellStyle name="Currency 4 11 8" xfId="3066"/>
    <cellStyle name="Currency 4 11 9" xfId="3067"/>
    <cellStyle name="Currency 4 12" xfId="3068"/>
    <cellStyle name="Currency 4 12 10" xfId="3069"/>
    <cellStyle name="Currency 4 12 11" xfId="3070"/>
    <cellStyle name="Currency 4 12 12" xfId="3071"/>
    <cellStyle name="Currency 4 12 13" xfId="3072"/>
    <cellStyle name="Currency 4 12 14" xfId="3073"/>
    <cellStyle name="Currency 4 12 15" xfId="3074"/>
    <cellStyle name="Currency 4 12 16" xfId="3075"/>
    <cellStyle name="Currency 4 12 17" xfId="3076"/>
    <cellStyle name="Currency 4 12 18" xfId="3077"/>
    <cellStyle name="Currency 4 12 19" xfId="3078"/>
    <cellStyle name="Currency 4 12 2" xfId="3079"/>
    <cellStyle name="Currency 4 12 20" xfId="3080"/>
    <cellStyle name="Currency 4 12 21" xfId="3081"/>
    <cellStyle name="Currency 4 12 3" xfId="3082"/>
    <cellStyle name="Currency 4 12 4" xfId="3083"/>
    <cellStyle name="Currency 4 12 5" xfId="3084"/>
    <cellStyle name="Currency 4 12 6" xfId="3085"/>
    <cellStyle name="Currency 4 12 7" xfId="3086"/>
    <cellStyle name="Currency 4 12 8" xfId="3087"/>
    <cellStyle name="Currency 4 12 9" xfId="3088"/>
    <cellStyle name="Currency 4 13" xfId="3089"/>
    <cellStyle name="Currency 4 13 10" xfId="3090"/>
    <cellStyle name="Currency 4 13 11" xfId="3091"/>
    <cellStyle name="Currency 4 13 12" xfId="3092"/>
    <cellStyle name="Currency 4 13 13" xfId="3093"/>
    <cellStyle name="Currency 4 13 14" xfId="3094"/>
    <cellStyle name="Currency 4 13 15" xfId="3095"/>
    <cellStyle name="Currency 4 13 16" xfId="3096"/>
    <cellStyle name="Currency 4 13 17" xfId="3097"/>
    <cellStyle name="Currency 4 13 18" xfId="3098"/>
    <cellStyle name="Currency 4 13 19" xfId="3099"/>
    <cellStyle name="Currency 4 13 2" xfId="3100"/>
    <cellStyle name="Currency 4 13 20" xfId="3101"/>
    <cellStyle name="Currency 4 13 21" xfId="3102"/>
    <cellStyle name="Currency 4 13 3" xfId="3103"/>
    <cellStyle name="Currency 4 13 4" xfId="3104"/>
    <cellStyle name="Currency 4 13 5" xfId="3105"/>
    <cellStyle name="Currency 4 13 6" xfId="3106"/>
    <cellStyle name="Currency 4 13 7" xfId="3107"/>
    <cellStyle name="Currency 4 13 8" xfId="3108"/>
    <cellStyle name="Currency 4 13 9" xfId="3109"/>
    <cellStyle name="Currency 4 14" xfId="3110"/>
    <cellStyle name="Currency 4 14 10" xfId="3111"/>
    <cellStyle name="Currency 4 14 11" xfId="3112"/>
    <cellStyle name="Currency 4 14 12" xfId="3113"/>
    <cellStyle name="Currency 4 14 13" xfId="3114"/>
    <cellStyle name="Currency 4 14 14" xfId="3115"/>
    <cellStyle name="Currency 4 14 15" xfId="3116"/>
    <cellStyle name="Currency 4 14 16" xfId="3117"/>
    <cellStyle name="Currency 4 14 17" xfId="3118"/>
    <cellStyle name="Currency 4 14 18" xfId="3119"/>
    <cellStyle name="Currency 4 14 19" xfId="3120"/>
    <cellStyle name="Currency 4 14 2" xfId="3121"/>
    <cellStyle name="Currency 4 14 20" xfId="3122"/>
    <cellStyle name="Currency 4 14 21" xfId="3123"/>
    <cellStyle name="Currency 4 14 3" xfId="3124"/>
    <cellStyle name="Currency 4 14 4" xfId="3125"/>
    <cellStyle name="Currency 4 14 5" xfId="3126"/>
    <cellStyle name="Currency 4 14 6" xfId="3127"/>
    <cellStyle name="Currency 4 14 7" xfId="3128"/>
    <cellStyle name="Currency 4 14 8" xfId="3129"/>
    <cellStyle name="Currency 4 14 9" xfId="3130"/>
    <cellStyle name="Currency 4 15" xfId="3131"/>
    <cellStyle name="Currency 4 15 10" xfId="3132"/>
    <cellStyle name="Currency 4 15 11" xfId="3133"/>
    <cellStyle name="Currency 4 15 12" xfId="3134"/>
    <cellStyle name="Currency 4 15 13" xfId="3135"/>
    <cellStyle name="Currency 4 15 14" xfId="3136"/>
    <cellStyle name="Currency 4 15 15" xfId="3137"/>
    <cellStyle name="Currency 4 15 16" xfId="3138"/>
    <cellStyle name="Currency 4 15 17" xfId="3139"/>
    <cellStyle name="Currency 4 15 18" xfId="3140"/>
    <cellStyle name="Currency 4 15 19" xfId="3141"/>
    <cellStyle name="Currency 4 15 2" xfId="3142"/>
    <cellStyle name="Currency 4 15 20" xfId="3143"/>
    <cellStyle name="Currency 4 15 21" xfId="3144"/>
    <cellStyle name="Currency 4 15 3" xfId="3145"/>
    <cellStyle name="Currency 4 15 4" xfId="3146"/>
    <cellStyle name="Currency 4 15 5" xfId="3147"/>
    <cellStyle name="Currency 4 15 6" xfId="3148"/>
    <cellStyle name="Currency 4 15 7" xfId="3149"/>
    <cellStyle name="Currency 4 15 8" xfId="3150"/>
    <cellStyle name="Currency 4 15 9" xfId="3151"/>
    <cellStyle name="Currency 4 16" xfId="3152"/>
    <cellStyle name="Currency 4 16 10" xfId="3153"/>
    <cellStyle name="Currency 4 16 11" xfId="3154"/>
    <cellStyle name="Currency 4 16 12" xfId="3155"/>
    <cellStyle name="Currency 4 16 13" xfId="3156"/>
    <cellStyle name="Currency 4 16 14" xfId="3157"/>
    <cellStyle name="Currency 4 16 15" xfId="3158"/>
    <cellStyle name="Currency 4 16 16" xfId="3159"/>
    <cellStyle name="Currency 4 16 17" xfId="3160"/>
    <cellStyle name="Currency 4 16 18" xfId="3161"/>
    <cellStyle name="Currency 4 16 19" xfId="3162"/>
    <cellStyle name="Currency 4 16 2" xfId="3163"/>
    <cellStyle name="Currency 4 16 20" xfId="3164"/>
    <cellStyle name="Currency 4 16 21" xfId="3165"/>
    <cellStyle name="Currency 4 16 3" xfId="3166"/>
    <cellStyle name="Currency 4 16 4" xfId="3167"/>
    <cellStyle name="Currency 4 16 5" xfId="3168"/>
    <cellStyle name="Currency 4 16 6" xfId="3169"/>
    <cellStyle name="Currency 4 16 7" xfId="3170"/>
    <cellStyle name="Currency 4 16 8" xfId="3171"/>
    <cellStyle name="Currency 4 16 9" xfId="3172"/>
    <cellStyle name="Currency 4 17" xfId="3173"/>
    <cellStyle name="Currency 4 17 10" xfId="3174"/>
    <cellStyle name="Currency 4 17 11" xfId="3175"/>
    <cellStyle name="Currency 4 17 12" xfId="3176"/>
    <cellStyle name="Currency 4 17 13" xfId="3177"/>
    <cellStyle name="Currency 4 17 14" xfId="3178"/>
    <cellStyle name="Currency 4 17 15" xfId="3179"/>
    <cellStyle name="Currency 4 17 16" xfId="3180"/>
    <cellStyle name="Currency 4 17 17" xfId="3181"/>
    <cellStyle name="Currency 4 17 18" xfId="3182"/>
    <cellStyle name="Currency 4 17 19" xfId="3183"/>
    <cellStyle name="Currency 4 17 2" xfId="3184"/>
    <cellStyle name="Currency 4 17 20" xfId="3185"/>
    <cellStyle name="Currency 4 17 21" xfId="3186"/>
    <cellStyle name="Currency 4 17 3" xfId="3187"/>
    <cellStyle name="Currency 4 17 4" xfId="3188"/>
    <cellStyle name="Currency 4 17 5" xfId="3189"/>
    <cellStyle name="Currency 4 17 6" xfId="3190"/>
    <cellStyle name="Currency 4 17 7" xfId="3191"/>
    <cellStyle name="Currency 4 17 8" xfId="3192"/>
    <cellStyle name="Currency 4 17 9" xfId="3193"/>
    <cellStyle name="Currency 4 18" xfId="3194"/>
    <cellStyle name="Currency 4 18 10" xfId="3195"/>
    <cellStyle name="Currency 4 18 11" xfId="3196"/>
    <cellStyle name="Currency 4 18 12" xfId="3197"/>
    <cellStyle name="Currency 4 18 13" xfId="3198"/>
    <cellStyle name="Currency 4 18 14" xfId="3199"/>
    <cellStyle name="Currency 4 18 15" xfId="3200"/>
    <cellStyle name="Currency 4 18 16" xfId="3201"/>
    <cellStyle name="Currency 4 18 17" xfId="3202"/>
    <cellStyle name="Currency 4 18 18" xfId="3203"/>
    <cellStyle name="Currency 4 18 19" xfId="3204"/>
    <cellStyle name="Currency 4 18 2" xfId="3205"/>
    <cellStyle name="Currency 4 18 20" xfId="3206"/>
    <cellStyle name="Currency 4 18 21" xfId="3207"/>
    <cellStyle name="Currency 4 18 3" xfId="3208"/>
    <cellStyle name="Currency 4 18 4" xfId="3209"/>
    <cellStyle name="Currency 4 18 5" xfId="3210"/>
    <cellStyle name="Currency 4 18 6" xfId="3211"/>
    <cellStyle name="Currency 4 18 7" xfId="3212"/>
    <cellStyle name="Currency 4 18 8" xfId="3213"/>
    <cellStyle name="Currency 4 18 9" xfId="3214"/>
    <cellStyle name="Currency 4 19" xfId="3215"/>
    <cellStyle name="Currency 4 19 10" xfId="3216"/>
    <cellStyle name="Currency 4 19 11" xfId="3217"/>
    <cellStyle name="Currency 4 19 12" xfId="3218"/>
    <cellStyle name="Currency 4 19 13" xfId="3219"/>
    <cellStyle name="Currency 4 19 14" xfId="3220"/>
    <cellStyle name="Currency 4 19 15" xfId="3221"/>
    <cellStyle name="Currency 4 19 16" xfId="3222"/>
    <cellStyle name="Currency 4 19 17" xfId="3223"/>
    <cellStyle name="Currency 4 19 18" xfId="3224"/>
    <cellStyle name="Currency 4 19 19" xfId="3225"/>
    <cellStyle name="Currency 4 19 2" xfId="3226"/>
    <cellStyle name="Currency 4 19 20" xfId="3227"/>
    <cellStyle name="Currency 4 19 21" xfId="3228"/>
    <cellStyle name="Currency 4 19 3" xfId="3229"/>
    <cellStyle name="Currency 4 19 4" xfId="3230"/>
    <cellStyle name="Currency 4 19 5" xfId="3231"/>
    <cellStyle name="Currency 4 19 6" xfId="3232"/>
    <cellStyle name="Currency 4 19 7" xfId="3233"/>
    <cellStyle name="Currency 4 19 8" xfId="3234"/>
    <cellStyle name="Currency 4 19 9" xfId="3235"/>
    <cellStyle name="Currency 4 2" xfId="3236"/>
    <cellStyle name="Currency 4 2 10" xfId="3237"/>
    <cellStyle name="Currency 4 2 11" xfId="3238"/>
    <cellStyle name="Currency 4 2 12" xfId="3239"/>
    <cellStyle name="Currency 4 2 13" xfId="3240"/>
    <cellStyle name="Currency 4 2 14" xfId="3241"/>
    <cellStyle name="Currency 4 2 15" xfId="3242"/>
    <cellStyle name="Currency 4 2 16" xfId="3243"/>
    <cellStyle name="Currency 4 2 17" xfId="3244"/>
    <cellStyle name="Currency 4 2 18" xfId="3245"/>
    <cellStyle name="Currency 4 2 19" xfId="3246"/>
    <cellStyle name="Currency 4 2 2" xfId="3247"/>
    <cellStyle name="Currency 4 2 20" xfId="3248"/>
    <cellStyle name="Currency 4 2 21" xfId="3249"/>
    <cellStyle name="Currency 4 2 3" xfId="3250"/>
    <cellStyle name="Currency 4 2 4" xfId="3251"/>
    <cellStyle name="Currency 4 2 5" xfId="3252"/>
    <cellStyle name="Currency 4 2 6" xfId="3253"/>
    <cellStyle name="Currency 4 2 7" xfId="3254"/>
    <cellStyle name="Currency 4 2 8" xfId="3255"/>
    <cellStyle name="Currency 4 2 9" xfId="3256"/>
    <cellStyle name="Currency 4 20" xfId="3257"/>
    <cellStyle name="Currency 4 20 10" xfId="3258"/>
    <cellStyle name="Currency 4 20 11" xfId="3259"/>
    <cellStyle name="Currency 4 20 12" xfId="3260"/>
    <cellStyle name="Currency 4 20 13" xfId="3261"/>
    <cellStyle name="Currency 4 20 14" xfId="3262"/>
    <cellStyle name="Currency 4 20 15" xfId="3263"/>
    <cellStyle name="Currency 4 20 16" xfId="3264"/>
    <cellStyle name="Currency 4 20 17" xfId="3265"/>
    <cellStyle name="Currency 4 20 18" xfId="3266"/>
    <cellStyle name="Currency 4 20 19" xfId="3267"/>
    <cellStyle name="Currency 4 20 2" xfId="3268"/>
    <cellStyle name="Currency 4 20 20" xfId="3269"/>
    <cellStyle name="Currency 4 20 21" xfId="3270"/>
    <cellStyle name="Currency 4 20 3" xfId="3271"/>
    <cellStyle name="Currency 4 20 4" xfId="3272"/>
    <cellStyle name="Currency 4 20 5" xfId="3273"/>
    <cellStyle name="Currency 4 20 6" xfId="3274"/>
    <cellStyle name="Currency 4 20 7" xfId="3275"/>
    <cellStyle name="Currency 4 20 8" xfId="3276"/>
    <cellStyle name="Currency 4 20 9" xfId="3277"/>
    <cellStyle name="Currency 4 21" xfId="3278"/>
    <cellStyle name="Currency 4 21 10" xfId="3279"/>
    <cellStyle name="Currency 4 21 11" xfId="3280"/>
    <cellStyle name="Currency 4 21 12" xfId="3281"/>
    <cellStyle name="Currency 4 21 13" xfId="3282"/>
    <cellStyle name="Currency 4 21 14" xfId="3283"/>
    <cellStyle name="Currency 4 21 15" xfId="3284"/>
    <cellStyle name="Currency 4 21 16" xfId="3285"/>
    <cellStyle name="Currency 4 21 17" xfId="3286"/>
    <cellStyle name="Currency 4 21 18" xfId="3287"/>
    <cellStyle name="Currency 4 21 19" xfId="3288"/>
    <cellStyle name="Currency 4 21 2" xfId="3289"/>
    <cellStyle name="Currency 4 21 20" xfId="3290"/>
    <cellStyle name="Currency 4 21 21" xfId="3291"/>
    <cellStyle name="Currency 4 21 3" xfId="3292"/>
    <cellStyle name="Currency 4 21 4" xfId="3293"/>
    <cellStyle name="Currency 4 21 5" xfId="3294"/>
    <cellStyle name="Currency 4 21 6" xfId="3295"/>
    <cellStyle name="Currency 4 21 7" xfId="3296"/>
    <cellStyle name="Currency 4 21 8" xfId="3297"/>
    <cellStyle name="Currency 4 21 9" xfId="3298"/>
    <cellStyle name="Currency 4 22" xfId="3299"/>
    <cellStyle name="Currency 4 22 10" xfId="3300"/>
    <cellStyle name="Currency 4 22 11" xfId="3301"/>
    <cellStyle name="Currency 4 22 12" xfId="3302"/>
    <cellStyle name="Currency 4 22 13" xfId="3303"/>
    <cellStyle name="Currency 4 22 14" xfId="3304"/>
    <cellStyle name="Currency 4 22 15" xfId="3305"/>
    <cellStyle name="Currency 4 22 16" xfId="3306"/>
    <cellStyle name="Currency 4 22 17" xfId="3307"/>
    <cellStyle name="Currency 4 22 18" xfId="3308"/>
    <cellStyle name="Currency 4 22 19" xfId="3309"/>
    <cellStyle name="Currency 4 22 2" xfId="3310"/>
    <cellStyle name="Currency 4 22 20" xfId="3311"/>
    <cellStyle name="Currency 4 22 21" xfId="3312"/>
    <cellStyle name="Currency 4 22 3" xfId="3313"/>
    <cellStyle name="Currency 4 22 4" xfId="3314"/>
    <cellStyle name="Currency 4 22 5" xfId="3315"/>
    <cellStyle name="Currency 4 22 6" xfId="3316"/>
    <cellStyle name="Currency 4 22 7" xfId="3317"/>
    <cellStyle name="Currency 4 22 8" xfId="3318"/>
    <cellStyle name="Currency 4 22 9" xfId="3319"/>
    <cellStyle name="Currency 4 23" xfId="3320"/>
    <cellStyle name="Currency 4 23 10" xfId="3321"/>
    <cellStyle name="Currency 4 23 11" xfId="3322"/>
    <cellStyle name="Currency 4 23 12" xfId="3323"/>
    <cellStyle name="Currency 4 23 13" xfId="3324"/>
    <cellStyle name="Currency 4 23 14" xfId="3325"/>
    <cellStyle name="Currency 4 23 15" xfId="3326"/>
    <cellStyle name="Currency 4 23 16" xfId="3327"/>
    <cellStyle name="Currency 4 23 17" xfId="3328"/>
    <cellStyle name="Currency 4 23 18" xfId="3329"/>
    <cellStyle name="Currency 4 23 19" xfId="3330"/>
    <cellStyle name="Currency 4 23 2" xfId="3331"/>
    <cellStyle name="Currency 4 23 20" xfId="3332"/>
    <cellStyle name="Currency 4 23 21" xfId="3333"/>
    <cellStyle name="Currency 4 23 3" xfId="3334"/>
    <cellStyle name="Currency 4 23 4" xfId="3335"/>
    <cellStyle name="Currency 4 23 5" xfId="3336"/>
    <cellStyle name="Currency 4 23 6" xfId="3337"/>
    <cellStyle name="Currency 4 23 7" xfId="3338"/>
    <cellStyle name="Currency 4 23 8" xfId="3339"/>
    <cellStyle name="Currency 4 23 9" xfId="3340"/>
    <cellStyle name="Currency 4 24" xfId="3341"/>
    <cellStyle name="Currency 4 24 10" xfId="3342"/>
    <cellStyle name="Currency 4 24 11" xfId="3343"/>
    <cellStyle name="Currency 4 24 12" xfId="3344"/>
    <cellStyle name="Currency 4 24 13" xfId="3345"/>
    <cellStyle name="Currency 4 24 14" xfId="3346"/>
    <cellStyle name="Currency 4 24 15" xfId="3347"/>
    <cellStyle name="Currency 4 24 16" xfId="3348"/>
    <cellStyle name="Currency 4 24 17" xfId="3349"/>
    <cellStyle name="Currency 4 24 18" xfId="3350"/>
    <cellStyle name="Currency 4 24 19" xfId="3351"/>
    <cellStyle name="Currency 4 24 2" xfId="3352"/>
    <cellStyle name="Currency 4 24 20" xfId="3353"/>
    <cellStyle name="Currency 4 24 21" xfId="3354"/>
    <cellStyle name="Currency 4 24 3" xfId="3355"/>
    <cellStyle name="Currency 4 24 4" xfId="3356"/>
    <cellStyle name="Currency 4 24 5" xfId="3357"/>
    <cellStyle name="Currency 4 24 6" xfId="3358"/>
    <cellStyle name="Currency 4 24 7" xfId="3359"/>
    <cellStyle name="Currency 4 24 8" xfId="3360"/>
    <cellStyle name="Currency 4 24 9" xfId="3361"/>
    <cellStyle name="Currency 4 25" xfId="3362"/>
    <cellStyle name="Currency 4 25 10" xfId="3363"/>
    <cellStyle name="Currency 4 25 11" xfId="3364"/>
    <cellStyle name="Currency 4 25 12" xfId="3365"/>
    <cellStyle name="Currency 4 25 13" xfId="3366"/>
    <cellStyle name="Currency 4 25 14" xfId="3367"/>
    <cellStyle name="Currency 4 25 15" xfId="3368"/>
    <cellStyle name="Currency 4 25 16" xfId="3369"/>
    <cellStyle name="Currency 4 25 17" xfId="3370"/>
    <cellStyle name="Currency 4 25 18" xfId="3371"/>
    <cellStyle name="Currency 4 25 19" xfId="3372"/>
    <cellStyle name="Currency 4 25 2" xfId="3373"/>
    <cellStyle name="Currency 4 25 20" xfId="3374"/>
    <cellStyle name="Currency 4 25 21" xfId="3375"/>
    <cellStyle name="Currency 4 25 3" xfId="3376"/>
    <cellStyle name="Currency 4 25 4" xfId="3377"/>
    <cellStyle name="Currency 4 25 5" xfId="3378"/>
    <cellStyle name="Currency 4 25 6" xfId="3379"/>
    <cellStyle name="Currency 4 25 7" xfId="3380"/>
    <cellStyle name="Currency 4 25 8" xfId="3381"/>
    <cellStyle name="Currency 4 25 9" xfId="3382"/>
    <cellStyle name="Currency 4 26" xfId="3383"/>
    <cellStyle name="Currency 4 26 10" xfId="3384"/>
    <cellStyle name="Currency 4 26 11" xfId="3385"/>
    <cellStyle name="Currency 4 26 12" xfId="3386"/>
    <cellStyle name="Currency 4 26 13" xfId="3387"/>
    <cellStyle name="Currency 4 26 14" xfId="3388"/>
    <cellStyle name="Currency 4 26 15" xfId="3389"/>
    <cellStyle name="Currency 4 26 16" xfId="3390"/>
    <cellStyle name="Currency 4 26 17" xfId="3391"/>
    <cellStyle name="Currency 4 26 18" xfId="3392"/>
    <cellStyle name="Currency 4 26 19" xfId="3393"/>
    <cellStyle name="Currency 4 26 2" xfId="3394"/>
    <cellStyle name="Currency 4 26 20" xfId="3395"/>
    <cellStyle name="Currency 4 26 21" xfId="3396"/>
    <cellStyle name="Currency 4 26 3" xfId="3397"/>
    <cellStyle name="Currency 4 26 4" xfId="3398"/>
    <cellStyle name="Currency 4 26 5" xfId="3399"/>
    <cellStyle name="Currency 4 26 6" xfId="3400"/>
    <cellStyle name="Currency 4 26 7" xfId="3401"/>
    <cellStyle name="Currency 4 26 8" xfId="3402"/>
    <cellStyle name="Currency 4 26 9" xfId="3403"/>
    <cellStyle name="Currency 4 27" xfId="3404"/>
    <cellStyle name="Currency 4 27 10" xfId="3405"/>
    <cellStyle name="Currency 4 27 11" xfId="3406"/>
    <cellStyle name="Currency 4 27 12" xfId="3407"/>
    <cellStyle name="Currency 4 27 13" xfId="3408"/>
    <cellStyle name="Currency 4 27 14" xfId="3409"/>
    <cellStyle name="Currency 4 27 15" xfId="3410"/>
    <cellStyle name="Currency 4 27 16" xfId="3411"/>
    <cellStyle name="Currency 4 27 17" xfId="3412"/>
    <cellStyle name="Currency 4 27 18" xfId="3413"/>
    <cellStyle name="Currency 4 27 19" xfId="3414"/>
    <cellStyle name="Currency 4 27 2" xfId="3415"/>
    <cellStyle name="Currency 4 27 20" xfId="3416"/>
    <cellStyle name="Currency 4 27 21" xfId="3417"/>
    <cellStyle name="Currency 4 27 3" xfId="3418"/>
    <cellStyle name="Currency 4 27 4" xfId="3419"/>
    <cellStyle name="Currency 4 27 5" xfId="3420"/>
    <cellStyle name="Currency 4 27 6" xfId="3421"/>
    <cellStyle name="Currency 4 27 7" xfId="3422"/>
    <cellStyle name="Currency 4 27 8" xfId="3423"/>
    <cellStyle name="Currency 4 27 9" xfId="3424"/>
    <cellStyle name="Currency 4 28" xfId="3425"/>
    <cellStyle name="Currency 4 28 10" xfId="3426"/>
    <cellStyle name="Currency 4 28 11" xfId="3427"/>
    <cellStyle name="Currency 4 28 12" xfId="3428"/>
    <cellStyle name="Currency 4 28 13" xfId="3429"/>
    <cellStyle name="Currency 4 28 14" xfId="3430"/>
    <cellStyle name="Currency 4 28 15" xfId="3431"/>
    <cellStyle name="Currency 4 28 16" xfId="3432"/>
    <cellStyle name="Currency 4 28 17" xfId="3433"/>
    <cellStyle name="Currency 4 28 18" xfId="3434"/>
    <cellStyle name="Currency 4 28 19" xfId="3435"/>
    <cellStyle name="Currency 4 28 2" xfId="3436"/>
    <cellStyle name="Currency 4 28 20" xfId="3437"/>
    <cellStyle name="Currency 4 28 21" xfId="3438"/>
    <cellStyle name="Currency 4 28 3" xfId="3439"/>
    <cellStyle name="Currency 4 28 4" xfId="3440"/>
    <cellStyle name="Currency 4 28 5" xfId="3441"/>
    <cellStyle name="Currency 4 28 6" xfId="3442"/>
    <cellStyle name="Currency 4 28 7" xfId="3443"/>
    <cellStyle name="Currency 4 28 8" xfId="3444"/>
    <cellStyle name="Currency 4 28 9" xfId="3445"/>
    <cellStyle name="Currency 4 29" xfId="3446"/>
    <cellStyle name="Currency 4 29 10" xfId="3447"/>
    <cellStyle name="Currency 4 29 11" xfId="3448"/>
    <cellStyle name="Currency 4 29 12" xfId="3449"/>
    <cellStyle name="Currency 4 29 13" xfId="3450"/>
    <cellStyle name="Currency 4 29 14" xfId="3451"/>
    <cellStyle name="Currency 4 29 15" xfId="3452"/>
    <cellStyle name="Currency 4 29 16" xfId="3453"/>
    <cellStyle name="Currency 4 29 17" xfId="3454"/>
    <cellStyle name="Currency 4 29 18" xfId="3455"/>
    <cellStyle name="Currency 4 29 19" xfId="3456"/>
    <cellStyle name="Currency 4 29 2" xfId="3457"/>
    <cellStyle name="Currency 4 29 20" xfId="3458"/>
    <cellStyle name="Currency 4 29 21" xfId="3459"/>
    <cellStyle name="Currency 4 29 3" xfId="3460"/>
    <cellStyle name="Currency 4 29 4" xfId="3461"/>
    <cellStyle name="Currency 4 29 5" xfId="3462"/>
    <cellStyle name="Currency 4 29 6" xfId="3463"/>
    <cellStyle name="Currency 4 29 7" xfId="3464"/>
    <cellStyle name="Currency 4 29 8" xfId="3465"/>
    <cellStyle name="Currency 4 29 9" xfId="3466"/>
    <cellStyle name="Currency 4 3" xfId="3467"/>
    <cellStyle name="Currency 4 3 10" xfId="3468"/>
    <cellStyle name="Currency 4 3 11" xfId="3469"/>
    <cellStyle name="Currency 4 3 12" xfId="3470"/>
    <cellStyle name="Currency 4 3 13" xfId="3471"/>
    <cellStyle name="Currency 4 3 14" xfId="3472"/>
    <cellStyle name="Currency 4 3 15" xfId="3473"/>
    <cellStyle name="Currency 4 3 16" xfId="3474"/>
    <cellStyle name="Currency 4 3 17" xfId="3475"/>
    <cellStyle name="Currency 4 3 18" xfId="3476"/>
    <cellStyle name="Currency 4 3 19" xfId="3477"/>
    <cellStyle name="Currency 4 3 2" xfId="3478"/>
    <cellStyle name="Currency 4 3 20" xfId="3479"/>
    <cellStyle name="Currency 4 3 21" xfId="3480"/>
    <cellStyle name="Currency 4 3 3" xfId="3481"/>
    <cellStyle name="Currency 4 3 4" xfId="3482"/>
    <cellStyle name="Currency 4 3 5" xfId="3483"/>
    <cellStyle name="Currency 4 3 6" xfId="3484"/>
    <cellStyle name="Currency 4 3 7" xfId="3485"/>
    <cellStyle name="Currency 4 3 8" xfId="3486"/>
    <cellStyle name="Currency 4 3 9" xfId="3487"/>
    <cellStyle name="Currency 4 30" xfId="3488"/>
    <cellStyle name="Currency 4 30 10" xfId="3489"/>
    <cellStyle name="Currency 4 30 11" xfId="3490"/>
    <cellStyle name="Currency 4 30 12" xfId="3491"/>
    <cellStyle name="Currency 4 30 13" xfId="3492"/>
    <cellStyle name="Currency 4 30 14" xfId="3493"/>
    <cellStyle name="Currency 4 30 15" xfId="3494"/>
    <cellStyle name="Currency 4 30 16" xfId="3495"/>
    <cellStyle name="Currency 4 30 17" xfId="3496"/>
    <cellStyle name="Currency 4 30 18" xfId="3497"/>
    <cellStyle name="Currency 4 30 19" xfId="3498"/>
    <cellStyle name="Currency 4 30 2" xfId="3499"/>
    <cellStyle name="Currency 4 30 20" xfId="3500"/>
    <cellStyle name="Currency 4 30 21" xfId="3501"/>
    <cellStyle name="Currency 4 30 3" xfId="3502"/>
    <cellStyle name="Currency 4 30 4" xfId="3503"/>
    <cellStyle name="Currency 4 30 5" xfId="3504"/>
    <cellStyle name="Currency 4 30 6" xfId="3505"/>
    <cellStyle name="Currency 4 30 7" xfId="3506"/>
    <cellStyle name="Currency 4 30 8" xfId="3507"/>
    <cellStyle name="Currency 4 30 9" xfId="3508"/>
    <cellStyle name="Currency 4 31" xfId="3509"/>
    <cellStyle name="Currency 4 31 10" xfId="3510"/>
    <cellStyle name="Currency 4 31 11" xfId="3511"/>
    <cellStyle name="Currency 4 31 12" xfId="3512"/>
    <cellStyle name="Currency 4 31 13" xfId="3513"/>
    <cellStyle name="Currency 4 31 14" xfId="3514"/>
    <cellStyle name="Currency 4 31 15" xfId="3515"/>
    <cellStyle name="Currency 4 31 16" xfId="3516"/>
    <cellStyle name="Currency 4 31 17" xfId="3517"/>
    <cellStyle name="Currency 4 31 18" xfId="3518"/>
    <cellStyle name="Currency 4 31 19" xfId="3519"/>
    <cellStyle name="Currency 4 31 2" xfId="3520"/>
    <cellStyle name="Currency 4 31 20" xfId="3521"/>
    <cellStyle name="Currency 4 31 21" xfId="3522"/>
    <cellStyle name="Currency 4 31 3" xfId="3523"/>
    <cellStyle name="Currency 4 31 4" xfId="3524"/>
    <cellStyle name="Currency 4 31 5" xfId="3525"/>
    <cellStyle name="Currency 4 31 6" xfId="3526"/>
    <cellStyle name="Currency 4 31 7" xfId="3527"/>
    <cellStyle name="Currency 4 31 8" xfId="3528"/>
    <cellStyle name="Currency 4 31 9" xfId="3529"/>
    <cellStyle name="Currency 4 32" xfId="3530"/>
    <cellStyle name="Currency 4 32 10" xfId="3531"/>
    <cellStyle name="Currency 4 32 11" xfId="3532"/>
    <cellStyle name="Currency 4 32 12" xfId="3533"/>
    <cellStyle name="Currency 4 32 13" xfId="3534"/>
    <cellStyle name="Currency 4 32 14" xfId="3535"/>
    <cellStyle name="Currency 4 32 15" xfId="3536"/>
    <cellStyle name="Currency 4 32 16" xfId="3537"/>
    <cellStyle name="Currency 4 32 17" xfId="3538"/>
    <cellStyle name="Currency 4 32 18" xfId="3539"/>
    <cellStyle name="Currency 4 32 19" xfId="3540"/>
    <cellStyle name="Currency 4 32 2" xfId="3541"/>
    <cellStyle name="Currency 4 32 20" xfId="3542"/>
    <cellStyle name="Currency 4 32 21" xfId="3543"/>
    <cellStyle name="Currency 4 32 3" xfId="3544"/>
    <cellStyle name="Currency 4 32 4" xfId="3545"/>
    <cellStyle name="Currency 4 32 5" xfId="3546"/>
    <cellStyle name="Currency 4 32 6" xfId="3547"/>
    <cellStyle name="Currency 4 32 7" xfId="3548"/>
    <cellStyle name="Currency 4 32 8" xfId="3549"/>
    <cellStyle name="Currency 4 32 9" xfId="3550"/>
    <cellStyle name="Currency 4 33" xfId="3551"/>
    <cellStyle name="Currency 4 33 10" xfId="3552"/>
    <cellStyle name="Currency 4 33 11" xfId="3553"/>
    <cellStyle name="Currency 4 33 12" xfId="3554"/>
    <cellStyle name="Currency 4 33 13" xfId="3555"/>
    <cellStyle name="Currency 4 33 14" xfId="3556"/>
    <cellStyle name="Currency 4 33 15" xfId="3557"/>
    <cellStyle name="Currency 4 33 16" xfId="3558"/>
    <cellStyle name="Currency 4 33 17" xfId="3559"/>
    <cellStyle name="Currency 4 33 18" xfId="3560"/>
    <cellStyle name="Currency 4 33 19" xfId="3561"/>
    <cellStyle name="Currency 4 33 2" xfId="3562"/>
    <cellStyle name="Currency 4 33 20" xfId="3563"/>
    <cellStyle name="Currency 4 33 21" xfId="3564"/>
    <cellStyle name="Currency 4 33 3" xfId="3565"/>
    <cellStyle name="Currency 4 33 4" xfId="3566"/>
    <cellStyle name="Currency 4 33 5" xfId="3567"/>
    <cellStyle name="Currency 4 33 6" xfId="3568"/>
    <cellStyle name="Currency 4 33 7" xfId="3569"/>
    <cellStyle name="Currency 4 33 8" xfId="3570"/>
    <cellStyle name="Currency 4 33 9" xfId="3571"/>
    <cellStyle name="Currency 4 34" xfId="3572"/>
    <cellStyle name="Currency 4 34 10" xfId="3573"/>
    <cellStyle name="Currency 4 34 11" xfId="3574"/>
    <cellStyle name="Currency 4 34 12" xfId="3575"/>
    <cellStyle name="Currency 4 34 13" xfId="3576"/>
    <cellStyle name="Currency 4 34 14" xfId="3577"/>
    <cellStyle name="Currency 4 34 15" xfId="3578"/>
    <cellStyle name="Currency 4 34 16" xfId="3579"/>
    <cellStyle name="Currency 4 34 17" xfId="3580"/>
    <cellStyle name="Currency 4 34 18" xfId="3581"/>
    <cellStyle name="Currency 4 34 19" xfId="3582"/>
    <cellStyle name="Currency 4 34 2" xfId="3583"/>
    <cellStyle name="Currency 4 34 20" xfId="3584"/>
    <cellStyle name="Currency 4 34 21" xfId="3585"/>
    <cellStyle name="Currency 4 34 3" xfId="3586"/>
    <cellStyle name="Currency 4 34 4" xfId="3587"/>
    <cellStyle name="Currency 4 34 5" xfId="3588"/>
    <cellStyle name="Currency 4 34 6" xfId="3589"/>
    <cellStyle name="Currency 4 34 7" xfId="3590"/>
    <cellStyle name="Currency 4 34 8" xfId="3591"/>
    <cellStyle name="Currency 4 34 9" xfId="3592"/>
    <cellStyle name="Currency 4 35" xfId="3593"/>
    <cellStyle name="Currency 4 35 10" xfId="3594"/>
    <cellStyle name="Currency 4 35 11" xfId="3595"/>
    <cellStyle name="Currency 4 35 12" xfId="3596"/>
    <cellStyle name="Currency 4 35 13" xfId="3597"/>
    <cellStyle name="Currency 4 35 14" xfId="3598"/>
    <cellStyle name="Currency 4 35 15" xfId="3599"/>
    <cellStyle name="Currency 4 35 16" xfId="3600"/>
    <cellStyle name="Currency 4 35 17" xfId="3601"/>
    <cellStyle name="Currency 4 35 18" xfId="3602"/>
    <cellStyle name="Currency 4 35 19" xfId="3603"/>
    <cellStyle name="Currency 4 35 2" xfId="3604"/>
    <cellStyle name="Currency 4 35 20" xfId="3605"/>
    <cellStyle name="Currency 4 35 21" xfId="3606"/>
    <cellStyle name="Currency 4 35 3" xfId="3607"/>
    <cellStyle name="Currency 4 35 4" xfId="3608"/>
    <cellStyle name="Currency 4 35 5" xfId="3609"/>
    <cellStyle name="Currency 4 35 6" xfId="3610"/>
    <cellStyle name="Currency 4 35 7" xfId="3611"/>
    <cellStyle name="Currency 4 35 8" xfId="3612"/>
    <cellStyle name="Currency 4 35 9" xfId="3613"/>
    <cellStyle name="Currency 4 36" xfId="3614"/>
    <cellStyle name="Currency 4 36 10" xfId="3615"/>
    <cellStyle name="Currency 4 36 11" xfId="3616"/>
    <cellStyle name="Currency 4 36 12" xfId="3617"/>
    <cellStyle name="Currency 4 36 13" xfId="3618"/>
    <cellStyle name="Currency 4 36 14" xfId="3619"/>
    <cellStyle name="Currency 4 36 15" xfId="3620"/>
    <cellStyle name="Currency 4 36 16" xfId="3621"/>
    <cellStyle name="Currency 4 36 17" xfId="3622"/>
    <cellStyle name="Currency 4 36 18" xfId="3623"/>
    <cellStyle name="Currency 4 36 19" xfId="3624"/>
    <cellStyle name="Currency 4 36 2" xfId="3625"/>
    <cellStyle name="Currency 4 36 20" xfId="3626"/>
    <cellStyle name="Currency 4 36 21" xfId="3627"/>
    <cellStyle name="Currency 4 36 3" xfId="3628"/>
    <cellStyle name="Currency 4 36 4" xfId="3629"/>
    <cellStyle name="Currency 4 36 5" xfId="3630"/>
    <cellStyle name="Currency 4 36 6" xfId="3631"/>
    <cellStyle name="Currency 4 36 7" xfId="3632"/>
    <cellStyle name="Currency 4 36 8" xfId="3633"/>
    <cellStyle name="Currency 4 36 9" xfId="3634"/>
    <cellStyle name="Currency 4 4" xfId="3635"/>
    <cellStyle name="Currency 4 4 10" xfId="3636"/>
    <cellStyle name="Currency 4 4 11" xfId="3637"/>
    <cellStyle name="Currency 4 4 12" xfId="3638"/>
    <cellStyle name="Currency 4 4 13" xfId="3639"/>
    <cellStyle name="Currency 4 4 14" xfId="3640"/>
    <cellStyle name="Currency 4 4 15" xfId="3641"/>
    <cellStyle name="Currency 4 4 16" xfId="3642"/>
    <cellStyle name="Currency 4 4 17" xfId="3643"/>
    <cellStyle name="Currency 4 4 18" xfId="3644"/>
    <cellStyle name="Currency 4 4 19" xfId="3645"/>
    <cellStyle name="Currency 4 4 2" xfId="3646"/>
    <cellStyle name="Currency 4 4 20" xfId="3647"/>
    <cellStyle name="Currency 4 4 21" xfId="3648"/>
    <cellStyle name="Currency 4 4 3" xfId="3649"/>
    <cellStyle name="Currency 4 4 4" xfId="3650"/>
    <cellStyle name="Currency 4 4 5" xfId="3651"/>
    <cellStyle name="Currency 4 4 6" xfId="3652"/>
    <cellStyle name="Currency 4 4 7" xfId="3653"/>
    <cellStyle name="Currency 4 4 8" xfId="3654"/>
    <cellStyle name="Currency 4 4 9" xfId="3655"/>
    <cellStyle name="Currency 4 5" xfId="3656"/>
    <cellStyle name="Currency 4 5 10" xfId="3657"/>
    <cellStyle name="Currency 4 5 11" xfId="3658"/>
    <cellStyle name="Currency 4 5 12" xfId="3659"/>
    <cellStyle name="Currency 4 5 13" xfId="3660"/>
    <cellStyle name="Currency 4 5 14" xfId="3661"/>
    <cellStyle name="Currency 4 5 15" xfId="3662"/>
    <cellStyle name="Currency 4 5 16" xfId="3663"/>
    <cellStyle name="Currency 4 5 17" xfId="3664"/>
    <cellStyle name="Currency 4 5 18" xfId="3665"/>
    <cellStyle name="Currency 4 5 19" xfId="3666"/>
    <cellStyle name="Currency 4 5 2" xfId="3667"/>
    <cellStyle name="Currency 4 5 20" xfId="3668"/>
    <cellStyle name="Currency 4 5 21" xfId="3669"/>
    <cellStyle name="Currency 4 5 3" xfId="3670"/>
    <cellStyle name="Currency 4 5 4" xfId="3671"/>
    <cellStyle name="Currency 4 5 5" xfId="3672"/>
    <cellStyle name="Currency 4 5 6" xfId="3673"/>
    <cellStyle name="Currency 4 5 7" xfId="3674"/>
    <cellStyle name="Currency 4 5 8" xfId="3675"/>
    <cellStyle name="Currency 4 5 9" xfId="3676"/>
    <cellStyle name="Currency 4 6" xfId="3677"/>
    <cellStyle name="Currency 4 6 10" xfId="3678"/>
    <cellStyle name="Currency 4 6 11" xfId="3679"/>
    <cellStyle name="Currency 4 6 12" xfId="3680"/>
    <cellStyle name="Currency 4 6 13" xfId="3681"/>
    <cellStyle name="Currency 4 6 14" xfId="3682"/>
    <cellStyle name="Currency 4 6 15" xfId="3683"/>
    <cellStyle name="Currency 4 6 16" xfId="3684"/>
    <cellStyle name="Currency 4 6 17" xfId="3685"/>
    <cellStyle name="Currency 4 6 18" xfId="3686"/>
    <cellStyle name="Currency 4 6 19" xfId="3687"/>
    <cellStyle name="Currency 4 6 2" xfId="3688"/>
    <cellStyle name="Currency 4 6 20" xfId="3689"/>
    <cellStyle name="Currency 4 6 21" xfId="3690"/>
    <cellStyle name="Currency 4 6 3" xfId="3691"/>
    <cellStyle name="Currency 4 6 4" xfId="3692"/>
    <cellStyle name="Currency 4 6 5" xfId="3693"/>
    <cellStyle name="Currency 4 6 6" xfId="3694"/>
    <cellStyle name="Currency 4 6 7" xfId="3695"/>
    <cellStyle name="Currency 4 6 8" xfId="3696"/>
    <cellStyle name="Currency 4 6 9" xfId="3697"/>
    <cellStyle name="Currency 4 7" xfId="3698"/>
    <cellStyle name="Currency 4 7 10" xfId="3699"/>
    <cellStyle name="Currency 4 7 11" xfId="3700"/>
    <cellStyle name="Currency 4 7 12" xfId="3701"/>
    <cellStyle name="Currency 4 7 13" xfId="3702"/>
    <cellStyle name="Currency 4 7 14" xfId="3703"/>
    <cellStyle name="Currency 4 7 15" xfId="3704"/>
    <cellStyle name="Currency 4 7 16" xfId="3705"/>
    <cellStyle name="Currency 4 7 17" xfId="3706"/>
    <cellStyle name="Currency 4 7 18" xfId="3707"/>
    <cellStyle name="Currency 4 7 19" xfId="3708"/>
    <cellStyle name="Currency 4 7 2" xfId="3709"/>
    <cellStyle name="Currency 4 7 20" xfId="3710"/>
    <cellStyle name="Currency 4 7 21" xfId="3711"/>
    <cellStyle name="Currency 4 7 3" xfId="3712"/>
    <cellStyle name="Currency 4 7 4" xfId="3713"/>
    <cellStyle name="Currency 4 7 5" xfId="3714"/>
    <cellStyle name="Currency 4 7 6" xfId="3715"/>
    <cellStyle name="Currency 4 7 7" xfId="3716"/>
    <cellStyle name="Currency 4 7 8" xfId="3717"/>
    <cellStyle name="Currency 4 7 9" xfId="3718"/>
    <cellStyle name="Currency 4 8" xfId="3719"/>
    <cellStyle name="Currency 4 8 10" xfId="3720"/>
    <cellStyle name="Currency 4 8 11" xfId="3721"/>
    <cellStyle name="Currency 4 8 12" xfId="3722"/>
    <cellStyle name="Currency 4 8 13" xfId="3723"/>
    <cellStyle name="Currency 4 8 14" xfId="3724"/>
    <cellStyle name="Currency 4 8 15" xfId="3725"/>
    <cellStyle name="Currency 4 8 16" xfId="3726"/>
    <cellStyle name="Currency 4 8 17" xfId="3727"/>
    <cellStyle name="Currency 4 8 18" xfId="3728"/>
    <cellStyle name="Currency 4 8 19" xfId="3729"/>
    <cellStyle name="Currency 4 8 2" xfId="3730"/>
    <cellStyle name="Currency 4 8 20" xfId="3731"/>
    <cellStyle name="Currency 4 8 21" xfId="3732"/>
    <cellStyle name="Currency 4 8 3" xfId="3733"/>
    <cellStyle name="Currency 4 8 4" xfId="3734"/>
    <cellStyle name="Currency 4 8 5" xfId="3735"/>
    <cellStyle name="Currency 4 8 6" xfId="3736"/>
    <cellStyle name="Currency 4 8 7" xfId="3737"/>
    <cellStyle name="Currency 4 8 8" xfId="3738"/>
    <cellStyle name="Currency 4 8 9" xfId="3739"/>
    <cellStyle name="Currency 4 9" xfId="3740"/>
    <cellStyle name="Currency 4 9 10" xfId="3741"/>
    <cellStyle name="Currency 4 9 11" xfId="3742"/>
    <cellStyle name="Currency 4 9 12" xfId="3743"/>
    <cellStyle name="Currency 4 9 13" xfId="3744"/>
    <cellStyle name="Currency 4 9 14" xfId="3745"/>
    <cellStyle name="Currency 4 9 15" xfId="3746"/>
    <cellStyle name="Currency 4 9 16" xfId="3747"/>
    <cellStyle name="Currency 4 9 17" xfId="3748"/>
    <cellStyle name="Currency 4 9 18" xfId="3749"/>
    <cellStyle name="Currency 4 9 19" xfId="3750"/>
    <cellStyle name="Currency 4 9 2" xfId="3751"/>
    <cellStyle name="Currency 4 9 20" xfId="3752"/>
    <cellStyle name="Currency 4 9 21" xfId="3753"/>
    <cellStyle name="Currency 4 9 3" xfId="3754"/>
    <cellStyle name="Currency 4 9 4" xfId="3755"/>
    <cellStyle name="Currency 4 9 5" xfId="3756"/>
    <cellStyle name="Currency 4 9 6" xfId="3757"/>
    <cellStyle name="Currency 4 9 7" xfId="3758"/>
    <cellStyle name="Currency 4 9 8" xfId="3759"/>
    <cellStyle name="Currency 4 9 9" xfId="3760"/>
    <cellStyle name="Explanatory Text 10" xfId="1252"/>
    <cellStyle name="Explanatory Text 11" xfId="1253"/>
    <cellStyle name="Explanatory Text 12" xfId="1254"/>
    <cellStyle name="Explanatory Text 13" xfId="1255"/>
    <cellStyle name="Explanatory Text 14" xfId="1256"/>
    <cellStyle name="Explanatory Text 15" xfId="1257"/>
    <cellStyle name="Explanatory Text 16" xfId="1258"/>
    <cellStyle name="Explanatory Text 17" xfId="1259"/>
    <cellStyle name="Explanatory Text 18" xfId="1260"/>
    <cellStyle name="Explanatory Text 19" xfId="1261"/>
    <cellStyle name="Explanatory Text 2" xfId="1262"/>
    <cellStyle name="Explanatory Text 20" xfId="1263"/>
    <cellStyle name="Explanatory Text 21" xfId="1264"/>
    <cellStyle name="Explanatory Text 22" xfId="1265"/>
    <cellStyle name="Explanatory Text 23" xfId="1266"/>
    <cellStyle name="Explanatory Text 24" xfId="1267"/>
    <cellStyle name="Explanatory Text 25" xfId="1268"/>
    <cellStyle name="Explanatory Text 26" xfId="1269"/>
    <cellStyle name="Explanatory Text 27" xfId="1270"/>
    <cellStyle name="Explanatory Text 28" xfId="1271"/>
    <cellStyle name="Explanatory Text 29" xfId="1272"/>
    <cellStyle name="Explanatory Text 3" xfId="1273"/>
    <cellStyle name="Explanatory Text 30" xfId="1274"/>
    <cellStyle name="Explanatory Text 31" xfId="1275"/>
    <cellStyle name="Explanatory Text 32" xfId="1276"/>
    <cellStyle name="Explanatory Text 33" xfId="1277"/>
    <cellStyle name="Explanatory Text 34" xfId="1278"/>
    <cellStyle name="Explanatory Text 35" xfId="1279"/>
    <cellStyle name="Explanatory Text 36" xfId="1280"/>
    <cellStyle name="Explanatory Text 37" xfId="1281"/>
    <cellStyle name="Explanatory Text 38" xfId="1282"/>
    <cellStyle name="Explanatory Text 39" xfId="1283"/>
    <cellStyle name="Explanatory Text 4" xfId="1284"/>
    <cellStyle name="Explanatory Text 40" xfId="1285"/>
    <cellStyle name="Explanatory Text 41" xfId="1286"/>
    <cellStyle name="Explanatory Text 42" xfId="1287"/>
    <cellStyle name="Explanatory Text 43" xfId="1288"/>
    <cellStyle name="Explanatory Text 44" xfId="1289"/>
    <cellStyle name="Explanatory Text 45" xfId="1290"/>
    <cellStyle name="Explanatory Text 46" xfId="1291"/>
    <cellStyle name="Explanatory Text 5" xfId="1292"/>
    <cellStyle name="Explanatory Text 6" xfId="1293"/>
    <cellStyle name="Explanatory Text 7" xfId="1294"/>
    <cellStyle name="Explanatory Text 8" xfId="1295"/>
    <cellStyle name="Explanatory Text 9" xfId="1296"/>
    <cellStyle name="Good 10" xfId="1297"/>
    <cellStyle name="Good 11" xfId="1298"/>
    <cellStyle name="Good 12" xfId="1299"/>
    <cellStyle name="Good 13" xfId="1300"/>
    <cellStyle name="Good 14" xfId="1301"/>
    <cellStyle name="Good 15" xfId="1302"/>
    <cellStyle name="Good 16" xfId="1303"/>
    <cellStyle name="Good 17" xfId="1304"/>
    <cellStyle name="Good 18" xfId="1305"/>
    <cellStyle name="Good 19" xfId="1306"/>
    <cellStyle name="Good 2" xfId="1307"/>
    <cellStyle name="Good 20" xfId="1308"/>
    <cellStyle name="Good 21" xfId="1309"/>
    <cellStyle name="Good 22" xfId="1310"/>
    <cellStyle name="Good 23" xfId="1311"/>
    <cellStyle name="Good 24" xfId="1312"/>
    <cellStyle name="Good 25" xfId="1313"/>
    <cellStyle name="Good 26" xfId="1314"/>
    <cellStyle name="Good 27" xfId="1315"/>
    <cellStyle name="Good 28" xfId="1316"/>
    <cellStyle name="Good 29" xfId="1317"/>
    <cellStyle name="Good 3" xfId="1318"/>
    <cellStyle name="Good 30" xfId="1319"/>
    <cellStyle name="Good 31" xfId="1320"/>
    <cellStyle name="Good 32" xfId="1321"/>
    <cellStyle name="Good 33" xfId="1322"/>
    <cellStyle name="Good 34" xfId="1323"/>
    <cellStyle name="Good 35" xfId="1324"/>
    <cellStyle name="Good 36" xfId="1325"/>
    <cellStyle name="Good 37" xfId="1326"/>
    <cellStyle name="Good 38" xfId="1327"/>
    <cellStyle name="Good 39" xfId="1328"/>
    <cellStyle name="Good 4" xfId="1329"/>
    <cellStyle name="Good 40" xfId="1330"/>
    <cellStyle name="Good 41" xfId="1331"/>
    <cellStyle name="Good 42" xfId="1332"/>
    <cellStyle name="Good 43" xfId="1333"/>
    <cellStyle name="Good 44" xfId="1334"/>
    <cellStyle name="Good 45" xfId="1335"/>
    <cellStyle name="Good 46" xfId="1336"/>
    <cellStyle name="Good 5" xfId="1337"/>
    <cellStyle name="Good 6" xfId="1338"/>
    <cellStyle name="Good 7" xfId="1339"/>
    <cellStyle name="Good 8" xfId="1340"/>
    <cellStyle name="Good 9" xfId="1341"/>
    <cellStyle name="Heading 1 10" xfId="1342"/>
    <cellStyle name="Heading 1 11" xfId="1343"/>
    <cellStyle name="Heading 1 12" xfId="1344"/>
    <cellStyle name="Heading 1 13" xfId="1345"/>
    <cellStyle name="Heading 1 14" xfId="1346"/>
    <cellStyle name="Heading 1 15" xfId="1347"/>
    <cellStyle name="Heading 1 16" xfId="1348"/>
    <cellStyle name="Heading 1 17" xfId="1349"/>
    <cellStyle name="Heading 1 18" xfId="1350"/>
    <cellStyle name="Heading 1 19" xfId="1351"/>
    <cellStyle name="Heading 1 2" xfId="1352"/>
    <cellStyle name="Heading 1 20" xfId="1353"/>
    <cellStyle name="Heading 1 21" xfId="1354"/>
    <cellStyle name="Heading 1 22" xfId="1355"/>
    <cellStyle name="Heading 1 23" xfId="1356"/>
    <cellStyle name="Heading 1 24" xfId="1357"/>
    <cellStyle name="Heading 1 25" xfId="1358"/>
    <cellStyle name="Heading 1 26" xfId="1359"/>
    <cellStyle name="Heading 1 27" xfId="1360"/>
    <cellStyle name="Heading 1 28" xfId="1361"/>
    <cellStyle name="Heading 1 29" xfId="1362"/>
    <cellStyle name="Heading 1 3" xfId="1363"/>
    <cellStyle name="Heading 1 30" xfId="1364"/>
    <cellStyle name="Heading 1 31" xfId="1365"/>
    <cellStyle name="Heading 1 32" xfId="1366"/>
    <cellStyle name="Heading 1 33" xfId="1367"/>
    <cellStyle name="Heading 1 34" xfId="1368"/>
    <cellStyle name="Heading 1 35" xfId="1369"/>
    <cellStyle name="Heading 1 36" xfId="1370"/>
    <cellStyle name="Heading 1 37" xfId="1371"/>
    <cellStyle name="Heading 1 38" xfId="1372"/>
    <cellStyle name="Heading 1 39" xfId="1373"/>
    <cellStyle name="Heading 1 4" xfId="1374"/>
    <cellStyle name="Heading 1 40" xfId="1375"/>
    <cellStyle name="Heading 1 41" xfId="1376"/>
    <cellStyle name="Heading 1 42" xfId="1377"/>
    <cellStyle name="Heading 1 43" xfId="1378"/>
    <cellStyle name="Heading 1 44" xfId="1379"/>
    <cellStyle name="Heading 1 45" xfId="1380"/>
    <cellStyle name="Heading 1 46" xfId="1381"/>
    <cellStyle name="Heading 1 5" xfId="1382"/>
    <cellStyle name="Heading 1 6" xfId="1383"/>
    <cellStyle name="Heading 1 7" xfId="1384"/>
    <cellStyle name="Heading 1 8" xfId="1385"/>
    <cellStyle name="Heading 1 9" xfId="1386"/>
    <cellStyle name="Heading 2 10" xfId="1387"/>
    <cellStyle name="Heading 2 11" xfId="1388"/>
    <cellStyle name="Heading 2 12" xfId="1389"/>
    <cellStyle name="Heading 2 13" xfId="1390"/>
    <cellStyle name="Heading 2 14" xfId="1391"/>
    <cellStyle name="Heading 2 15" xfId="1392"/>
    <cellStyle name="Heading 2 16" xfId="1393"/>
    <cellStyle name="Heading 2 17" xfId="1394"/>
    <cellStyle name="Heading 2 18" xfId="1395"/>
    <cellStyle name="Heading 2 19" xfId="1396"/>
    <cellStyle name="Heading 2 2" xfId="1397"/>
    <cellStyle name="Heading 2 20" xfId="1398"/>
    <cellStyle name="Heading 2 21" xfId="1399"/>
    <cellStyle name="Heading 2 22" xfId="1400"/>
    <cellStyle name="Heading 2 23" xfId="1401"/>
    <cellStyle name="Heading 2 24" xfId="1402"/>
    <cellStyle name="Heading 2 25" xfId="1403"/>
    <cellStyle name="Heading 2 26" xfId="1404"/>
    <cellStyle name="Heading 2 27" xfId="1405"/>
    <cellStyle name="Heading 2 28" xfId="1406"/>
    <cellStyle name="Heading 2 29" xfId="1407"/>
    <cellStyle name="Heading 2 3" xfId="1408"/>
    <cellStyle name="Heading 2 30" xfId="1409"/>
    <cellStyle name="Heading 2 31" xfId="1410"/>
    <cellStyle name="Heading 2 32" xfId="1411"/>
    <cellStyle name="Heading 2 33" xfId="1412"/>
    <cellStyle name="Heading 2 34" xfId="1413"/>
    <cellStyle name="Heading 2 35" xfId="1414"/>
    <cellStyle name="Heading 2 36" xfId="1415"/>
    <cellStyle name="Heading 2 37" xfId="1416"/>
    <cellStyle name="Heading 2 38" xfId="1417"/>
    <cellStyle name="Heading 2 39" xfId="1418"/>
    <cellStyle name="Heading 2 4" xfId="1419"/>
    <cellStyle name="Heading 2 40" xfId="1420"/>
    <cellStyle name="Heading 2 41" xfId="1421"/>
    <cellStyle name="Heading 2 42" xfId="1422"/>
    <cellStyle name="Heading 2 43" xfId="1423"/>
    <cellStyle name="Heading 2 44" xfId="1424"/>
    <cellStyle name="Heading 2 45" xfId="1425"/>
    <cellStyle name="Heading 2 46" xfId="1426"/>
    <cellStyle name="Heading 2 5" xfId="1427"/>
    <cellStyle name="Heading 2 6" xfId="1428"/>
    <cellStyle name="Heading 2 7" xfId="1429"/>
    <cellStyle name="Heading 2 8" xfId="1430"/>
    <cellStyle name="Heading 2 9" xfId="1431"/>
    <cellStyle name="Heading 3 10" xfId="1432"/>
    <cellStyle name="Heading 3 11" xfId="1433"/>
    <cellStyle name="Heading 3 12" xfId="1434"/>
    <cellStyle name="Heading 3 13" xfId="1435"/>
    <cellStyle name="Heading 3 14" xfId="1436"/>
    <cellStyle name="Heading 3 15" xfId="1437"/>
    <cellStyle name="Heading 3 16" xfId="1438"/>
    <cellStyle name="Heading 3 17" xfId="1439"/>
    <cellStyle name="Heading 3 18" xfId="1440"/>
    <cellStyle name="Heading 3 19" xfId="1441"/>
    <cellStyle name="Heading 3 2" xfId="1442"/>
    <cellStyle name="Heading 3 20" xfId="1443"/>
    <cellStyle name="Heading 3 21" xfId="1444"/>
    <cellStyle name="Heading 3 22" xfId="1445"/>
    <cellStyle name="Heading 3 23" xfId="1446"/>
    <cellStyle name="Heading 3 24" xfId="1447"/>
    <cellStyle name="Heading 3 25" xfId="1448"/>
    <cellStyle name="Heading 3 26" xfId="1449"/>
    <cellStyle name="Heading 3 27" xfId="1450"/>
    <cellStyle name="Heading 3 28" xfId="1451"/>
    <cellStyle name="Heading 3 29" xfId="1452"/>
    <cellStyle name="Heading 3 3" xfId="1453"/>
    <cellStyle name="Heading 3 30" xfId="1454"/>
    <cellStyle name="Heading 3 31" xfId="1455"/>
    <cellStyle name="Heading 3 32" xfId="1456"/>
    <cellStyle name="Heading 3 33" xfId="1457"/>
    <cellStyle name="Heading 3 34" xfId="1458"/>
    <cellStyle name="Heading 3 35" xfId="1459"/>
    <cellStyle name="Heading 3 36" xfId="1460"/>
    <cellStyle name="Heading 3 37" xfId="1461"/>
    <cellStyle name="Heading 3 38" xfId="1462"/>
    <cellStyle name="Heading 3 39" xfId="1463"/>
    <cellStyle name="Heading 3 4" xfId="1464"/>
    <cellStyle name="Heading 3 40" xfId="1465"/>
    <cellStyle name="Heading 3 41" xfId="1466"/>
    <cellStyle name="Heading 3 42" xfId="1467"/>
    <cellStyle name="Heading 3 43" xfId="1468"/>
    <cellStyle name="Heading 3 44" xfId="1469"/>
    <cellStyle name="Heading 3 45" xfId="1470"/>
    <cellStyle name="Heading 3 46" xfId="1471"/>
    <cellStyle name="Heading 3 5" xfId="1472"/>
    <cellStyle name="Heading 3 6" xfId="1473"/>
    <cellStyle name="Heading 3 7" xfId="1474"/>
    <cellStyle name="Heading 3 8" xfId="1475"/>
    <cellStyle name="Heading 3 9" xfId="1476"/>
    <cellStyle name="Heading 4 10" xfId="1477"/>
    <cellStyle name="Heading 4 11" xfId="1478"/>
    <cellStyle name="Heading 4 12" xfId="1479"/>
    <cellStyle name="Heading 4 13" xfId="1480"/>
    <cellStyle name="Heading 4 14" xfId="1481"/>
    <cellStyle name="Heading 4 15" xfId="1482"/>
    <cellStyle name="Heading 4 16" xfId="1483"/>
    <cellStyle name="Heading 4 17" xfId="1484"/>
    <cellStyle name="Heading 4 18" xfId="1485"/>
    <cellStyle name="Heading 4 19" xfId="1486"/>
    <cellStyle name="Heading 4 2" xfId="1487"/>
    <cellStyle name="Heading 4 20" xfId="1488"/>
    <cellStyle name="Heading 4 21" xfId="1489"/>
    <cellStyle name="Heading 4 22" xfId="1490"/>
    <cellStyle name="Heading 4 23" xfId="1491"/>
    <cellStyle name="Heading 4 24" xfId="1492"/>
    <cellStyle name="Heading 4 25" xfId="1493"/>
    <cellStyle name="Heading 4 26" xfId="1494"/>
    <cellStyle name="Heading 4 27" xfId="1495"/>
    <cellStyle name="Heading 4 28" xfId="1496"/>
    <cellStyle name="Heading 4 29" xfId="1497"/>
    <cellStyle name="Heading 4 3" xfId="1498"/>
    <cellStyle name="Heading 4 30" xfId="1499"/>
    <cellStyle name="Heading 4 31" xfId="1500"/>
    <cellStyle name="Heading 4 32" xfId="1501"/>
    <cellStyle name="Heading 4 33" xfId="1502"/>
    <cellStyle name="Heading 4 34" xfId="1503"/>
    <cellStyle name="Heading 4 35" xfId="1504"/>
    <cellStyle name="Heading 4 36" xfId="1505"/>
    <cellStyle name="Heading 4 37" xfId="1506"/>
    <cellStyle name="Heading 4 38" xfId="1507"/>
    <cellStyle name="Heading 4 39" xfId="1508"/>
    <cellStyle name="Heading 4 4" xfId="1509"/>
    <cellStyle name="Heading 4 40" xfId="1510"/>
    <cellStyle name="Heading 4 41" xfId="1511"/>
    <cellStyle name="Heading 4 42" xfId="1512"/>
    <cellStyle name="Heading 4 43" xfId="1513"/>
    <cellStyle name="Heading 4 44" xfId="1514"/>
    <cellStyle name="Heading 4 45" xfId="1515"/>
    <cellStyle name="Heading 4 46" xfId="1516"/>
    <cellStyle name="Heading 4 5" xfId="1517"/>
    <cellStyle name="Heading 4 6" xfId="1518"/>
    <cellStyle name="Heading 4 7" xfId="1519"/>
    <cellStyle name="Heading 4 8" xfId="1520"/>
    <cellStyle name="Heading 4 9" xfId="1521"/>
    <cellStyle name="Input 10" xfId="1522"/>
    <cellStyle name="Input 11" xfId="1523"/>
    <cellStyle name="Input 12" xfId="1524"/>
    <cellStyle name="Input 13" xfId="1525"/>
    <cellStyle name="Input 14" xfId="1526"/>
    <cellStyle name="Input 15" xfId="1527"/>
    <cellStyle name="Input 16" xfId="1528"/>
    <cellStyle name="Input 17" xfId="1529"/>
    <cellStyle name="Input 18" xfId="1530"/>
    <cellStyle name="Input 19" xfId="1531"/>
    <cellStyle name="Input 2" xfId="1532"/>
    <cellStyle name="Input 20" xfId="1533"/>
    <cellStyle name="Input 21" xfId="1534"/>
    <cellStyle name="Input 22" xfId="1535"/>
    <cellStyle name="Input 23" xfId="1536"/>
    <cellStyle name="Input 24" xfId="1537"/>
    <cellStyle name="Input 25" xfId="1538"/>
    <cellStyle name="Input 26" xfId="1539"/>
    <cellStyle name="Input 27" xfId="1540"/>
    <cellStyle name="Input 28" xfId="1541"/>
    <cellStyle name="Input 29" xfId="1542"/>
    <cellStyle name="Input 3" xfId="1543"/>
    <cellStyle name="Input 30" xfId="1544"/>
    <cellStyle name="Input 31" xfId="1545"/>
    <cellStyle name="Input 32" xfId="1546"/>
    <cellStyle name="Input 33" xfId="1547"/>
    <cellStyle name="Input 34" xfId="1548"/>
    <cellStyle name="Input 35" xfId="1549"/>
    <cellStyle name="Input 36" xfId="1550"/>
    <cellStyle name="Input 37" xfId="1551"/>
    <cellStyle name="Input 38" xfId="1552"/>
    <cellStyle name="Input 39" xfId="1553"/>
    <cellStyle name="Input 4" xfId="1554"/>
    <cellStyle name="Input 40" xfId="1555"/>
    <cellStyle name="Input 41" xfId="1556"/>
    <cellStyle name="Input 42" xfId="1557"/>
    <cellStyle name="Input 43" xfId="1558"/>
    <cellStyle name="Input 44" xfId="1559"/>
    <cellStyle name="Input 45" xfId="1560"/>
    <cellStyle name="Input 46" xfId="1561"/>
    <cellStyle name="Input 5" xfId="1562"/>
    <cellStyle name="Input 6" xfId="1563"/>
    <cellStyle name="Input 7" xfId="1564"/>
    <cellStyle name="Input 8" xfId="1565"/>
    <cellStyle name="Input 9" xfId="1566"/>
    <cellStyle name="Linked Cell 10" xfId="1567"/>
    <cellStyle name="Linked Cell 11" xfId="1568"/>
    <cellStyle name="Linked Cell 12" xfId="1569"/>
    <cellStyle name="Linked Cell 13" xfId="1570"/>
    <cellStyle name="Linked Cell 14" xfId="1571"/>
    <cellStyle name="Linked Cell 15" xfId="1572"/>
    <cellStyle name="Linked Cell 16" xfId="1573"/>
    <cellStyle name="Linked Cell 17" xfId="1574"/>
    <cellStyle name="Linked Cell 18" xfId="1575"/>
    <cellStyle name="Linked Cell 19" xfId="1576"/>
    <cellStyle name="Linked Cell 2" xfId="1577"/>
    <cellStyle name="Linked Cell 20" xfId="1578"/>
    <cellStyle name="Linked Cell 21" xfId="1579"/>
    <cellStyle name="Linked Cell 22" xfId="1580"/>
    <cellStyle name="Linked Cell 23" xfId="1581"/>
    <cellStyle name="Linked Cell 24" xfId="1582"/>
    <cellStyle name="Linked Cell 25" xfId="1583"/>
    <cellStyle name="Linked Cell 26" xfId="1584"/>
    <cellStyle name="Linked Cell 27" xfId="1585"/>
    <cellStyle name="Linked Cell 28" xfId="1586"/>
    <cellStyle name="Linked Cell 29" xfId="1587"/>
    <cellStyle name="Linked Cell 3" xfId="1588"/>
    <cellStyle name="Linked Cell 30" xfId="1589"/>
    <cellStyle name="Linked Cell 31" xfId="1590"/>
    <cellStyle name="Linked Cell 32" xfId="1591"/>
    <cellStyle name="Linked Cell 33" xfId="1592"/>
    <cellStyle name="Linked Cell 34" xfId="1593"/>
    <cellStyle name="Linked Cell 35" xfId="1594"/>
    <cellStyle name="Linked Cell 36" xfId="1595"/>
    <cellStyle name="Linked Cell 37" xfId="1596"/>
    <cellStyle name="Linked Cell 38" xfId="1597"/>
    <cellStyle name="Linked Cell 39" xfId="1598"/>
    <cellStyle name="Linked Cell 4" xfId="1599"/>
    <cellStyle name="Linked Cell 40" xfId="1600"/>
    <cellStyle name="Linked Cell 41" xfId="1601"/>
    <cellStyle name="Linked Cell 42" xfId="1602"/>
    <cellStyle name="Linked Cell 43" xfId="1603"/>
    <cellStyle name="Linked Cell 44" xfId="1604"/>
    <cellStyle name="Linked Cell 45" xfId="1605"/>
    <cellStyle name="Linked Cell 46" xfId="1606"/>
    <cellStyle name="Linked Cell 5" xfId="1607"/>
    <cellStyle name="Linked Cell 6" xfId="1608"/>
    <cellStyle name="Linked Cell 7" xfId="1609"/>
    <cellStyle name="Linked Cell 8" xfId="1610"/>
    <cellStyle name="Linked Cell 9" xfId="1611"/>
    <cellStyle name="Neutral 10" xfId="1612"/>
    <cellStyle name="Neutral 11" xfId="1613"/>
    <cellStyle name="Neutral 12" xfId="1614"/>
    <cellStyle name="Neutral 13" xfId="1615"/>
    <cellStyle name="Neutral 14" xfId="1616"/>
    <cellStyle name="Neutral 15" xfId="1617"/>
    <cellStyle name="Neutral 16" xfId="1618"/>
    <cellStyle name="Neutral 17" xfId="1619"/>
    <cellStyle name="Neutral 18" xfId="1620"/>
    <cellStyle name="Neutral 19" xfId="1621"/>
    <cellStyle name="Neutral 2" xfId="1622"/>
    <cellStyle name="Neutral 20" xfId="1623"/>
    <cellStyle name="Neutral 21" xfId="1624"/>
    <cellStyle name="Neutral 22" xfId="1625"/>
    <cellStyle name="Neutral 23" xfId="1626"/>
    <cellStyle name="Neutral 24" xfId="1627"/>
    <cellStyle name="Neutral 25" xfId="1628"/>
    <cellStyle name="Neutral 26" xfId="1629"/>
    <cellStyle name="Neutral 27" xfId="1630"/>
    <cellStyle name="Neutral 28" xfId="1631"/>
    <cellStyle name="Neutral 29" xfId="1632"/>
    <cellStyle name="Neutral 3" xfId="1633"/>
    <cellStyle name="Neutral 30" xfId="1634"/>
    <cellStyle name="Neutral 31" xfId="1635"/>
    <cellStyle name="Neutral 32" xfId="1636"/>
    <cellStyle name="Neutral 33" xfId="1637"/>
    <cellStyle name="Neutral 34" xfId="1638"/>
    <cellStyle name="Neutral 35" xfId="1639"/>
    <cellStyle name="Neutral 36" xfId="1640"/>
    <cellStyle name="Neutral 37" xfId="1641"/>
    <cellStyle name="Neutral 38" xfId="1642"/>
    <cellStyle name="Neutral 39" xfId="1643"/>
    <cellStyle name="Neutral 4" xfId="1644"/>
    <cellStyle name="Neutral 40" xfId="1645"/>
    <cellStyle name="Neutral 41" xfId="1646"/>
    <cellStyle name="Neutral 42" xfId="1647"/>
    <cellStyle name="Neutral 43" xfId="1648"/>
    <cellStyle name="Neutral 44" xfId="1649"/>
    <cellStyle name="Neutral 45" xfId="1650"/>
    <cellStyle name="Neutral 46" xfId="1651"/>
    <cellStyle name="Neutral 5" xfId="1652"/>
    <cellStyle name="Neutral 6" xfId="1653"/>
    <cellStyle name="Neutral 7" xfId="1654"/>
    <cellStyle name="Neutral 8" xfId="1655"/>
    <cellStyle name="Neutral 9" xfId="1656"/>
    <cellStyle name="Normal" xfId="0" builtinId="0"/>
    <cellStyle name="Normal 10" xfId="14"/>
    <cellStyle name="Normal 10 10" xfId="3761"/>
    <cellStyle name="Normal 10 11" xfId="3762"/>
    <cellStyle name="Normal 10 12" xfId="3763"/>
    <cellStyle name="Normal 10 13" xfId="3764"/>
    <cellStyle name="Normal 10 14" xfId="3765"/>
    <cellStyle name="Normal 10 15" xfId="3766"/>
    <cellStyle name="Normal 10 16" xfId="3767"/>
    <cellStyle name="Normal 10 17" xfId="3768"/>
    <cellStyle name="Normal 10 18" xfId="3769"/>
    <cellStyle name="Normal 10 19" xfId="3770"/>
    <cellStyle name="Normal 10 2" xfId="1657"/>
    <cellStyle name="Normal 10 2 2" xfId="3771"/>
    <cellStyle name="Normal 10 2 3" xfId="3772"/>
    <cellStyle name="Normal 10 20" xfId="3773"/>
    <cellStyle name="Normal 10 21" xfId="3774"/>
    <cellStyle name="Normal 10 22" xfId="3775"/>
    <cellStyle name="Normal 10 23" xfId="3776"/>
    <cellStyle name="Normal 10 24" xfId="3777"/>
    <cellStyle name="Normal 10 25" xfId="3778"/>
    <cellStyle name="Normal 10 3" xfId="3779"/>
    <cellStyle name="Normal 10 3 2" xfId="3780"/>
    <cellStyle name="Normal 10 3 3" xfId="3781"/>
    <cellStyle name="Normal 10 4" xfId="3782"/>
    <cellStyle name="Normal 10 5" xfId="3783"/>
    <cellStyle name="Normal 10 6" xfId="3784"/>
    <cellStyle name="Normal 10 7" xfId="3785"/>
    <cellStyle name="Normal 10 8" xfId="3786"/>
    <cellStyle name="Normal 10 9" xfId="3787"/>
    <cellStyle name="Normal 100" xfId="6673"/>
    <cellStyle name="Normal 101" xfId="3788"/>
    <cellStyle name="Normal 101 10" xfId="3789"/>
    <cellStyle name="Normal 101 11" xfId="3790"/>
    <cellStyle name="Normal 101 12" xfId="3791"/>
    <cellStyle name="Normal 101 13" xfId="3792"/>
    <cellStyle name="Normal 101 14" xfId="3793"/>
    <cellStyle name="Normal 101 15" xfId="3794"/>
    <cellStyle name="Normal 101 16" xfId="3795"/>
    <cellStyle name="Normal 101 17" xfId="3796"/>
    <cellStyle name="Normal 101 18" xfId="3797"/>
    <cellStyle name="Normal 101 19" xfId="3798"/>
    <cellStyle name="Normal 101 2" xfId="3799"/>
    <cellStyle name="Normal 101 2 2" xfId="3800"/>
    <cellStyle name="Normal 101 2 3" xfId="3801"/>
    <cellStyle name="Normal 101 20" xfId="3802"/>
    <cellStyle name="Normal 101 21" xfId="3803"/>
    <cellStyle name="Normal 101 22" xfId="3804"/>
    <cellStyle name="Normal 101 23" xfId="3805"/>
    <cellStyle name="Normal 101 24" xfId="3806"/>
    <cellStyle name="Normal 101 25" xfId="3807"/>
    <cellStyle name="Normal 101 3" xfId="3808"/>
    <cellStyle name="Normal 101 3 2" xfId="3809"/>
    <cellStyle name="Normal 101 3 3" xfId="3810"/>
    <cellStyle name="Normal 101 4" xfId="3811"/>
    <cellStyle name="Normal 101 5" xfId="3812"/>
    <cellStyle name="Normal 101 6" xfId="3813"/>
    <cellStyle name="Normal 101 7" xfId="3814"/>
    <cellStyle name="Normal 101 8" xfId="3815"/>
    <cellStyle name="Normal 101 9" xfId="3816"/>
    <cellStyle name="Normal 102" xfId="3817"/>
    <cellStyle name="Normal 102 10" xfId="3818"/>
    <cellStyle name="Normal 102 11" xfId="3819"/>
    <cellStyle name="Normal 102 12" xfId="3820"/>
    <cellStyle name="Normal 102 13" xfId="3821"/>
    <cellStyle name="Normal 102 14" xfId="3822"/>
    <cellStyle name="Normal 102 15" xfId="3823"/>
    <cellStyle name="Normal 102 16" xfId="3824"/>
    <cellStyle name="Normal 102 17" xfId="3825"/>
    <cellStyle name="Normal 102 18" xfId="3826"/>
    <cellStyle name="Normal 102 19" xfId="3827"/>
    <cellStyle name="Normal 102 2" xfId="3828"/>
    <cellStyle name="Normal 102 2 2" xfId="3829"/>
    <cellStyle name="Normal 102 2 3" xfId="3830"/>
    <cellStyle name="Normal 102 20" xfId="3831"/>
    <cellStyle name="Normal 102 21" xfId="3832"/>
    <cellStyle name="Normal 102 22" xfId="3833"/>
    <cellStyle name="Normal 102 23" xfId="3834"/>
    <cellStyle name="Normal 102 24" xfId="3835"/>
    <cellStyle name="Normal 102 25" xfId="3836"/>
    <cellStyle name="Normal 102 3" xfId="3837"/>
    <cellStyle name="Normal 102 3 2" xfId="3838"/>
    <cellStyle name="Normal 102 3 3" xfId="3839"/>
    <cellStyle name="Normal 102 4" xfId="3840"/>
    <cellStyle name="Normal 102 5" xfId="3841"/>
    <cellStyle name="Normal 102 6" xfId="3842"/>
    <cellStyle name="Normal 102 7" xfId="3843"/>
    <cellStyle name="Normal 102 8" xfId="3844"/>
    <cellStyle name="Normal 102 9" xfId="3845"/>
    <cellStyle name="Normal 103" xfId="3846"/>
    <cellStyle name="Normal 103 10" xfId="3847"/>
    <cellStyle name="Normal 103 11" xfId="3848"/>
    <cellStyle name="Normal 103 12" xfId="3849"/>
    <cellStyle name="Normal 103 13" xfId="3850"/>
    <cellStyle name="Normal 103 14" xfId="3851"/>
    <cellStyle name="Normal 103 15" xfId="3852"/>
    <cellStyle name="Normal 103 16" xfId="3853"/>
    <cellStyle name="Normal 103 17" xfId="3854"/>
    <cellStyle name="Normal 103 18" xfId="3855"/>
    <cellStyle name="Normal 103 19" xfId="3856"/>
    <cellStyle name="Normal 103 2" xfId="3857"/>
    <cellStyle name="Normal 103 2 2" xfId="3858"/>
    <cellStyle name="Normal 103 2 3" xfId="3859"/>
    <cellStyle name="Normal 103 20" xfId="3860"/>
    <cellStyle name="Normal 103 21" xfId="3861"/>
    <cellStyle name="Normal 103 22" xfId="3862"/>
    <cellStyle name="Normal 103 23" xfId="3863"/>
    <cellStyle name="Normal 103 24" xfId="3864"/>
    <cellStyle name="Normal 103 25" xfId="3865"/>
    <cellStyle name="Normal 103 3" xfId="3866"/>
    <cellStyle name="Normal 103 3 2" xfId="3867"/>
    <cellStyle name="Normal 103 3 3" xfId="3868"/>
    <cellStyle name="Normal 103 4" xfId="3869"/>
    <cellStyle name="Normal 103 5" xfId="3870"/>
    <cellStyle name="Normal 103 6" xfId="3871"/>
    <cellStyle name="Normal 103 7" xfId="3872"/>
    <cellStyle name="Normal 103 8" xfId="3873"/>
    <cellStyle name="Normal 103 9" xfId="3874"/>
    <cellStyle name="Normal 104" xfId="3875"/>
    <cellStyle name="Normal 104 10" xfId="3876"/>
    <cellStyle name="Normal 104 11" xfId="3877"/>
    <cellStyle name="Normal 104 12" xfId="3878"/>
    <cellStyle name="Normal 104 13" xfId="3879"/>
    <cellStyle name="Normal 104 14" xfId="3880"/>
    <cellStyle name="Normal 104 15" xfId="3881"/>
    <cellStyle name="Normal 104 16" xfId="3882"/>
    <cellStyle name="Normal 104 17" xfId="3883"/>
    <cellStyle name="Normal 104 18" xfId="3884"/>
    <cellStyle name="Normal 104 19" xfId="3885"/>
    <cellStyle name="Normal 104 2" xfId="3886"/>
    <cellStyle name="Normal 104 2 2" xfId="3887"/>
    <cellStyle name="Normal 104 2 3" xfId="3888"/>
    <cellStyle name="Normal 104 20" xfId="3889"/>
    <cellStyle name="Normal 104 21" xfId="3890"/>
    <cellStyle name="Normal 104 22" xfId="3891"/>
    <cellStyle name="Normal 104 23" xfId="3892"/>
    <cellStyle name="Normal 104 24" xfId="3893"/>
    <cellStyle name="Normal 104 25" xfId="3894"/>
    <cellStyle name="Normal 104 3" xfId="3895"/>
    <cellStyle name="Normal 104 3 2" xfId="3896"/>
    <cellStyle name="Normal 104 3 3" xfId="3897"/>
    <cellStyle name="Normal 104 4" xfId="3898"/>
    <cellStyle name="Normal 104 5" xfId="3899"/>
    <cellStyle name="Normal 104 6" xfId="3900"/>
    <cellStyle name="Normal 104 7" xfId="3901"/>
    <cellStyle name="Normal 104 8" xfId="3902"/>
    <cellStyle name="Normal 104 9" xfId="3903"/>
    <cellStyle name="Normal 105" xfId="3904"/>
    <cellStyle name="Normal 105 10" xfId="3905"/>
    <cellStyle name="Normal 105 11" xfId="3906"/>
    <cellStyle name="Normal 105 12" xfId="3907"/>
    <cellStyle name="Normal 105 13" xfId="3908"/>
    <cellStyle name="Normal 105 14" xfId="3909"/>
    <cellStyle name="Normal 105 15" xfId="3910"/>
    <cellStyle name="Normal 105 16" xfId="3911"/>
    <cellStyle name="Normal 105 17" xfId="3912"/>
    <cellStyle name="Normal 105 18" xfId="3913"/>
    <cellStyle name="Normal 105 19" xfId="3914"/>
    <cellStyle name="Normal 105 2" xfId="3915"/>
    <cellStyle name="Normal 105 2 2" xfId="3916"/>
    <cellStyle name="Normal 105 2 3" xfId="3917"/>
    <cellStyle name="Normal 105 20" xfId="3918"/>
    <cellStyle name="Normal 105 21" xfId="3919"/>
    <cellStyle name="Normal 105 22" xfId="3920"/>
    <cellStyle name="Normal 105 23" xfId="3921"/>
    <cellStyle name="Normal 105 24" xfId="3922"/>
    <cellStyle name="Normal 105 25" xfId="3923"/>
    <cellStyle name="Normal 105 3" xfId="3924"/>
    <cellStyle name="Normal 105 3 2" xfId="3925"/>
    <cellStyle name="Normal 105 3 3" xfId="3926"/>
    <cellStyle name="Normal 105 4" xfId="3927"/>
    <cellStyle name="Normal 105 5" xfId="3928"/>
    <cellStyle name="Normal 105 6" xfId="3929"/>
    <cellStyle name="Normal 105 7" xfId="3930"/>
    <cellStyle name="Normal 105 8" xfId="3931"/>
    <cellStyle name="Normal 105 9" xfId="3932"/>
    <cellStyle name="Normal 106" xfId="3933"/>
    <cellStyle name="Normal 106 10" xfId="3934"/>
    <cellStyle name="Normal 106 11" xfId="3935"/>
    <cellStyle name="Normal 106 12" xfId="3936"/>
    <cellStyle name="Normal 106 13" xfId="3937"/>
    <cellStyle name="Normal 106 14" xfId="3938"/>
    <cellStyle name="Normal 106 15" xfId="3939"/>
    <cellStyle name="Normal 106 16" xfId="3940"/>
    <cellStyle name="Normal 106 17" xfId="3941"/>
    <cellStyle name="Normal 106 18" xfId="3942"/>
    <cellStyle name="Normal 106 19" xfId="3943"/>
    <cellStyle name="Normal 106 2" xfId="3944"/>
    <cellStyle name="Normal 106 2 2" xfId="3945"/>
    <cellStyle name="Normal 106 2 3" xfId="3946"/>
    <cellStyle name="Normal 106 20" xfId="3947"/>
    <cellStyle name="Normal 106 21" xfId="3948"/>
    <cellStyle name="Normal 106 22" xfId="3949"/>
    <cellStyle name="Normal 106 23" xfId="3950"/>
    <cellStyle name="Normal 106 24" xfId="3951"/>
    <cellStyle name="Normal 106 25" xfId="3952"/>
    <cellStyle name="Normal 106 3" xfId="3953"/>
    <cellStyle name="Normal 106 3 2" xfId="3954"/>
    <cellStyle name="Normal 106 3 3" xfId="3955"/>
    <cellStyle name="Normal 106 4" xfId="3956"/>
    <cellStyle name="Normal 106 5" xfId="3957"/>
    <cellStyle name="Normal 106 6" xfId="3958"/>
    <cellStyle name="Normal 106 7" xfId="3959"/>
    <cellStyle name="Normal 106 8" xfId="3960"/>
    <cellStyle name="Normal 106 9" xfId="3961"/>
    <cellStyle name="Normal 107" xfId="3962"/>
    <cellStyle name="Normal 107 10" xfId="3963"/>
    <cellStyle name="Normal 107 11" xfId="3964"/>
    <cellStyle name="Normal 107 12" xfId="3965"/>
    <cellStyle name="Normal 107 13" xfId="3966"/>
    <cellStyle name="Normal 107 14" xfId="3967"/>
    <cellStyle name="Normal 107 15" xfId="3968"/>
    <cellStyle name="Normal 107 16" xfId="3969"/>
    <cellStyle name="Normal 107 17" xfId="3970"/>
    <cellStyle name="Normal 107 18" xfId="3971"/>
    <cellStyle name="Normal 107 19" xfId="3972"/>
    <cellStyle name="Normal 107 2" xfId="3973"/>
    <cellStyle name="Normal 107 2 2" xfId="3974"/>
    <cellStyle name="Normal 107 2 3" xfId="3975"/>
    <cellStyle name="Normal 107 20" xfId="3976"/>
    <cellStyle name="Normal 107 21" xfId="3977"/>
    <cellStyle name="Normal 107 22" xfId="3978"/>
    <cellStyle name="Normal 107 23" xfId="3979"/>
    <cellStyle name="Normal 107 24" xfId="3980"/>
    <cellStyle name="Normal 107 25" xfId="3981"/>
    <cellStyle name="Normal 107 3" xfId="3982"/>
    <cellStyle name="Normal 107 3 2" xfId="3983"/>
    <cellStyle name="Normal 107 3 3" xfId="3984"/>
    <cellStyle name="Normal 107 4" xfId="3985"/>
    <cellStyle name="Normal 107 5" xfId="3986"/>
    <cellStyle name="Normal 107 6" xfId="3987"/>
    <cellStyle name="Normal 107 7" xfId="3988"/>
    <cellStyle name="Normal 107 8" xfId="3989"/>
    <cellStyle name="Normal 107 9" xfId="3990"/>
    <cellStyle name="Normal 108" xfId="6675"/>
    <cellStyle name="Normal 109" xfId="3991"/>
    <cellStyle name="Normal 109 10" xfId="3992"/>
    <cellStyle name="Normal 109 11" xfId="3993"/>
    <cellStyle name="Normal 109 12" xfId="3994"/>
    <cellStyle name="Normal 109 13" xfId="3995"/>
    <cellStyle name="Normal 109 14" xfId="3996"/>
    <cellStyle name="Normal 109 15" xfId="3997"/>
    <cellStyle name="Normal 109 16" xfId="3998"/>
    <cellStyle name="Normal 109 17" xfId="3999"/>
    <cellStyle name="Normal 109 18" xfId="4000"/>
    <cellStyle name="Normal 109 19" xfId="4001"/>
    <cellStyle name="Normal 109 2" xfId="4002"/>
    <cellStyle name="Normal 109 2 2" xfId="4003"/>
    <cellStyle name="Normal 109 2 3" xfId="4004"/>
    <cellStyle name="Normal 109 20" xfId="4005"/>
    <cellStyle name="Normal 109 21" xfId="4006"/>
    <cellStyle name="Normal 109 22" xfId="4007"/>
    <cellStyle name="Normal 109 23" xfId="4008"/>
    <cellStyle name="Normal 109 24" xfId="4009"/>
    <cellStyle name="Normal 109 25" xfId="4010"/>
    <cellStyle name="Normal 109 3" xfId="4011"/>
    <cellStyle name="Normal 109 3 2" xfId="4012"/>
    <cellStyle name="Normal 109 3 3" xfId="4013"/>
    <cellStyle name="Normal 109 4" xfId="4014"/>
    <cellStyle name="Normal 109 5" xfId="4015"/>
    <cellStyle name="Normal 109 6" xfId="4016"/>
    <cellStyle name="Normal 109 7" xfId="4017"/>
    <cellStyle name="Normal 109 8" xfId="4018"/>
    <cellStyle name="Normal 109 9" xfId="4019"/>
    <cellStyle name="Normal 11" xfId="4020"/>
    <cellStyle name="Normal 11 10" xfId="4021"/>
    <cellStyle name="Normal 11 11" xfId="4022"/>
    <cellStyle name="Normal 11 12" xfId="4023"/>
    <cellStyle name="Normal 11 13" xfId="4024"/>
    <cellStyle name="Normal 11 14" xfId="4025"/>
    <cellStyle name="Normal 11 15" xfId="4026"/>
    <cellStyle name="Normal 11 16" xfId="4027"/>
    <cellStyle name="Normal 11 17" xfId="4028"/>
    <cellStyle name="Normal 11 18" xfId="4029"/>
    <cellStyle name="Normal 11 19" xfId="4030"/>
    <cellStyle name="Normal 11 2" xfId="1658"/>
    <cellStyle name="Normal 11 2 2" xfId="4031"/>
    <cellStyle name="Normal 11 2 3" xfId="4032"/>
    <cellStyle name="Normal 11 20" xfId="4033"/>
    <cellStyle name="Normal 11 21" xfId="4034"/>
    <cellStyle name="Normal 11 22" xfId="4035"/>
    <cellStyle name="Normal 11 23" xfId="4036"/>
    <cellStyle name="Normal 11 24" xfId="4037"/>
    <cellStyle name="Normal 11 25" xfId="4038"/>
    <cellStyle name="Normal 11 3" xfId="4039"/>
    <cellStyle name="Normal 11 3 2" xfId="4040"/>
    <cellStyle name="Normal 11 3 3" xfId="4041"/>
    <cellStyle name="Normal 11 4" xfId="4042"/>
    <cellStyle name="Normal 11 5" xfId="4043"/>
    <cellStyle name="Normal 11 6" xfId="4044"/>
    <cellStyle name="Normal 11 7" xfId="4045"/>
    <cellStyle name="Normal 11 8" xfId="4046"/>
    <cellStyle name="Normal 11 9" xfId="4047"/>
    <cellStyle name="Normal 110" xfId="4048"/>
    <cellStyle name="Normal 110 10" xfId="4049"/>
    <cellStyle name="Normal 110 11" xfId="4050"/>
    <cellStyle name="Normal 110 12" xfId="4051"/>
    <cellStyle name="Normal 110 13" xfId="4052"/>
    <cellStyle name="Normal 110 14" xfId="4053"/>
    <cellStyle name="Normal 110 15" xfId="4054"/>
    <cellStyle name="Normal 110 16" xfId="4055"/>
    <cellStyle name="Normal 110 17" xfId="4056"/>
    <cellStyle name="Normal 110 18" xfId="4057"/>
    <cellStyle name="Normal 110 19" xfId="4058"/>
    <cellStyle name="Normal 110 2" xfId="4059"/>
    <cellStyle name="Normal 110 2 2" xfId="4060"/>
    <cellStyle name="Normal 110 2 3" xfId="4061"/>
    <cellStyle name="Normal 110 20" xfId="4062"/>
    <cellStyle name="Normal 110 21" xfId="4063"/>
    <cellStyle name="Normal 110 22" xfId="4064"/>
    <cellStyle name="Normal 110 23" xfId="4065"/>
    <cellStyle name="Normal 110 24" xfId="4066"/>
    <cellStyle name="Normal 110 25" xfId="4067"/>
    <cellStyle name="Normal 110 3" xfId="4068"/>
    <cellStyle name="Normal 110 3 2" xfId="4069"/>
    <cellStyle name="Normal 110 3 3" xfId="4070"/>
    <cellStyle name="Normal 110 4" xfId="4071"/>
    <cellStyle name="Normal 110 5" xfId="4072"/>
    <cellStyle name="Normal 110 6" xfId="4073"/>
    <cellStyle name="Normal 110 7" xfId="4074"/>
    <cellStyle name="Normal 110 8" xfId="4075"/>
    <cellStyle name="Normal 110 9" xfId="4076"/>
    <cellStyle name="Normal 111" xfId="4077"/>
    <cellStyle name="Normal 111 10" xfId="4078"/>
    <cellStyle name="Normal 111 11" xfId="4079"/>
    <cellStyle name="Normal 111 12" xfId="4080"/>
    <cellStyle name="Normal 111 13" xfId="4081"/>
    <cellStyle name="Normal 111 14" xfId="4082"/>
    <cellStyle name="Normal 111 15" xfId="4083"/>
    <cellStyle name="Normal 111 16" xfId="4084"/>
    <cellStyle name="Normal 111 17" xfId="4085"/>
    <cellStyle name="Normal 111 18" xfId="4086"/>
    <cellStyle name="Normal 111 19" xfId="4087"/>
    <cellStyle name="Normal 111 2" xfId="4088"/>
    <cellStyle name="Normal 111 2 2" xfId="4089"/>
    <cellStyle name="Normal 111 2 3" xfId="4090"/>
    <cellStyle name="Normal 111 20" xfId="4091"/>
    <cellStyle name="Normal 111 21" xfId="4092"/>
    <cellStyle name="Normal 111 22" xfId="4093"/>
    <cellStyle name="Normal 111 23" xfId="4094"/>
    <cellStyle name="Normal 111 24" xfId="4095"/>
    <cellStyle name="Normal 111 25" xfId="4096"/>
    <cellStyle name="Normal 111 3" xfId="4097"/>
    <cellStyle name="Normal 111 3 2" xfId="4098"/>
    <cellStyle name="Normal 111 3 3" xfId="4099"/>
    <cellStyle name="Normal 111 4" xfId="4100"/>
    <cellStyle name="Normal 111 5" xfId="4101"/>
    <cellStyle name="Normal 111 6" xfId="4102"/>
    <cellStyle name="Normal 111 7" xfId="4103"/>
    <cellStyle name="Normal 111 8" xfId="4104"/>
    <cellStyle name="Normal 111 9" xfId="4105"/>
    <cellStyle name="Normal 112" xfId="4106"/>
    <cellStyle name="Normal 112 10" xfId="4107"/>
    <cellStyle name="Normal 112 11" xfId="4108"/>
    <cellStyle name="Normal 112 12" xfId="4109"/>
    <cellStyle name="Normal 112 13" xfId="4110"/>
    <cellStyle name="Normal 112 14" xfId="4111"/>
    <cellStyle name="Normal 112 15" xfId="4112"/>
    <cellStyle name="Normal 112 16" xfId="4113"/>
    <cellStyle name="Normal 112 17" xfId="4114"/>
    <cellStyle name="Normal 112 18" xfId="4115"/>
    <cellStyle name="Normal 112 19" xfId="4116"/>
    <cellStyle name="Normal 112 2" xfId="4117"/>
    <cellStyle name="Normal 112 2 2" xfId="4118"/>
    <cellStyle name="Normal 112 2 3" xfId="4119"/>
    <cellStyle name="Normal 112 20" xfId="4120"/>
    <cellStyle name="Normal 112 21" xfId="4121"/>
    <cellStyle name="Normal 112 22" xfId="4122"/>
    <cellStyle name="Normal 112 23" xfId="4123"/>
    <cellStyle name="Normal 112 24" xfId="4124"/>
    <cellStyle name="Normal 112 25" xfId="4125"/>
    <cellStyle name="Normal 112 3" xfId="4126"/>
    <cellStyle name="Normal 112 3 2" xfId="4127"/>
    <cellStyle name="Normal 112 3 3" xfId="4128"/>
    <cellStyle name="Normal 112 4" xfId="4129"/>
    <cellStyle name="Normal 112 5" xfId="4130"/>
    <cellStyle name="Normal 112 6" xfId="4131"/>
    <cellStyle name="Normal 112 7" xfId="4132"/>
    <cellStyle name="Normal 112 8" xfId="4133"/>
    <cellStyle name="Normal 112 9" xfId="4134"/>
    <cellStyle name="Normal 113" xfId="4135"/>
    <cellStyle name="Normal 113 10" xfId="4136"/>
    <cellStyle name="Normal 113 11" xfId="4137"/>
    <cellStyle name="Normal 113 12" xfId="4138"/>
    <cellStyle name="Normal 113 13" xfId="4139"/>
    <cellStyle name="Normal 113 14" xfId="4140"/>
    <cellStyle name="Normal 113 15" xfId="4141"/>
    <cellStyle name="Normal 113 16" xfId="4142"/>
    <cellStyle name="Normal 113 17" xfId="4143"/>
    <cellStyle name="Normal 113 18" xfId="4144"/>
    <cellStyle name="Normal 113 19" xfId="4145"/>
    <cellStyle name="Normal 113 2" xfId="4146"/>
    <cellStyle name="Normal 113 2 2" xfId="4147"/>
    <cellStyle name="Normal 113 2 3" xfId="4148"/>
    <cellStyle name="Normal 113 20" xfId="4149"/>
    <cellStyle name="Normal 113 21" xfId="4150"/>
    <cellStyle name="Normal 113 22" xfId="4151"/>
    <cellStyle name="Normal 113 23" xfId="4152"/>
    <cellStyle name="Normal 113 24" xfId="4153"/>
    <cellStyle name="Normal 113 25" xfId="4154"/>
    <cellStyle name="Normal 113 3" xfId="4155"/>
    <cellStyle name="Normal 113 3 2" xfId="4156"/>
    <cellStyle name="Normal 113 3 3" xfId="4157"/>
    <cellStyle name="Normal 113 4" xfId="4158"/>
    <cellStyle name="Normal 113 5" xfId="4159"/>
    <cellStyle name="Normal 113 6" xfId="4160"/>
    <cellStyle name="Normal 113 7" xfId="4161"/>
    <cellStyle name="Normal 113 8" xfId="4162"/>
    <cellStyle name="Normal 113 9" xfId="4163"/>
    <cellStyle name="Normal 114" xfId="4164"/>
    <cellStyle name="Normal 114 10" xfId="4165"/>
    <cellStyle name="Normal 114 11" xfId="4166"/>
    <cellStyle name="Normal 114 12" xfId="4167"/>
    <cellStyle name="Normal 114 13" xfId="4168"/>
    <cellStyle name="Normal 114 14" xfId="4169"/>
    <cellStyle name="Normal 114 15" xfId="4170"/>
    <cellStyle name="Normal 114 16" xfId="4171"/>
    <cellStyle name="Normal 114 17" xfId="4172"/>
    <cellStyle name="Normal 114 18" xfId="4173"/>
    <cellStyle name="Normal 114 19" xfId="4174"/>
    <cellStyle name="Normal 114 2" xfId="4175"/>
    <cellStyle name="Normal 114 2 2" xfId="4176"/>
    <cellStyle name="Normal 114 2 3" xfId="4177"/>
    <cellStyle name="Normal 114 20" xfId="4178"/>
    <cellStyle name="Normal 114 21" xfId="4179"/>
    <cellStyle name="Normal 114 22" xfId="4180"/>
    <cellStyle name="Normal 114 23" xfId="4181"/>
    <cellStyle name="Normal 114 24" xfId="4182"/>
    <cellStyle name="Normal 114 25" xfId="4183"/>
    <cellStyle name="Normal 114 3" xfId="4184"/>
    <cellStyle name="Normal 114 3 2" xfId="4185"/>
    <cellStyle name="Normal 114 3 3" xfId="4186"/>
    <cellStyle name="Normal 114 4" xfId="4187"/>
    <cellStyle name="Normal 114 5" xfId="4188"/>
    <cellStyle name="Normal 114 6" xfId="4189"/>
    <cellStyle name="Normal 114 7" xfId="4190"/>
    <cellStyle name="Normal 114 8" xfId="4191"/>
    <cellStyle name="Normal 114 9" xfId="4192"/>
    <cellStyle name="Normal 115" xfId="4193"/>
    <cellStyle name="Normal 115 10" xfId="4194"/>
    <cellStyle name="Normal 115 11" xfId="4195"/>
    <cellStyle name="Normal 115 12" xfId="4196"/>
    <cellStyle name="Normal 115 13" xfId="4197"/>
    <cellStyle name="Normal 115 14" xfId="4198"/>
    <cellStyle name="Normal 115 15" xfId="4199"/>
    <cellStyle name="Normal 115 16" xfId="4200"/>
    <cellStyle name="Normal 115 17" xfId="4201"/>
    <cellStyle name="Normal 115 18" xfId="4202"/>
    <cellStyle name="Normal 115 19" xfId="4203"/>
    <cellStyle name="Normal 115 2" xfId="4204"/>
    <cellStyle name="Normal 115 2 2" xfId="4205"/>
    <cellStyle name="Normal 115 2 3" xfId="4206"/>
    <cellStyle name="Normal 115 20" xfId="4207"/>
    <cellStyle name="Normal 115 21" xfId="4208"/>
    <cellStyle name="Normal 115 22" xfId="4209"/>
    <cellStyle name="Normal 115 23" xfId="4210"/>
    <cellStyle name="Normal 115 24" xfId="4211"/>
    <cellStyle name="Normal 115 25" xfId="4212"/>
    <cellStyle name="Normal 115 3" xfId="4213"/>
    <cellStyle name="Normal 115 3 2" xfId="4214"/>
    <cellStyle name="Normal 115 3 3" xfId="4215"/>
    <cellStyle name="Normal 115 4" xfId="4216"/>
    <cellStyle name="Normal 115 5" xfId="4217"/>
    <cellStyle name="Normal 115 6" xfId="4218"/>
    <cellStyle name="Normal 115 7" xfId="4219"/>
    <cellStyle name="Normal 115 8" xfId="4220"/>
    <cellStyle name="Normal 115 9" xfId="4221"/>
    <cellStyle name="Normal 116" xfId="4222"/>
    <cellStyle name="Normal 116 10" xfId="4223"/>
    <cellStyle name="Normal 116 11" xfId="4224"/>
    <cellStyle name="Normal 116 12" xfId="4225"/>
    <cellStyle name="Normal 116 13" xfId="4226"/>
    <cellStyle name="Normal 116 14" xfId="4227"/>
    <cellStyle name="Normal 116 15" xfId="4228"/>
    <cellStyle name="Normal 116 16" xfId="4229"/>
    <cellStyle name="Normal 116 17" xfId="4230"/>
    <cellStyle name="Normal 116 18" xfId="4231"/>
    <cellStyle name="Normal 116 19" xfId="4232"/>
    <cellStyle name="Normal 116 2" xfId="4233"/>
    <cellStyle name="Normal 116 2 2" xfId="4234"/>
    <cellStyle name="Normal 116 2 3" xfId="4235"/>
    <cellStyle name="Normal 116 20" xfId="4236"/>
    <cellStyle name="Normal 116 21" xfId="4237"/>
    <cellStyle name="Normal 116 22" xfId="4238"/>
    <cellStyle name="Normal 116 23" xfId="4239"/>
    <cellStyle name="Normal 116 24" xfId="4240"/>
    <cellStyle name="Normal 116 25" xfId="4241"/>
    <cellStyle name="Normal 116 3" xfId="4242"/>
    <cellStyle name="Normal 116 3 2" xfId="4243"/>
    <cellStyle name="Normal 116 3 3" xfId="4244"/>
    <cellStyle name="Normal 116 4" xfId="4245"/>
    <cellStyle name="Normal 116 5" xfId="4246"/>
    <cellStyle name="Normal 116 6" xfId="4247"/>
    <cellStyle name="Normal 116 7" xfId="4248"/>
    <cellStyle name="Normal 116 8" xfId="4249"/>
    <cellStyle name="Normal 116 9" xfId="4250"/>
    <cellStyle name="Normal 117" xfId="6676"/>
    <cellStyle name="Normal 118" xfId="6677"/>
    <cellStyle name="Normal 119" xfId="6678"/>
    <cellStyle name="Normal 12" xfId="1659"/>
    <cellStyle name="Normal 12 10" xfId="4251"/>
    <cellStyle name="Normal 12 11" xfId="4252"/>
    <cellStyle name="Normal 12 12" xfId="4253"/>
    <cellStyle name="Normal 12 13" xfId="4254"/>
    <cellStyle name="Normal 12 14" xfId="4255"/>
    <cellStyle name="Normal 12 15" xfId="4256"/>
    <cellStyle name="Normal 12 16" xfId="4257"/>
    <cellStyle name="Normal 12 17" xfId="4258"/>
    <cellStyle name="Normal 12 18" xfId="4259"/>
    <cellStyle name="Normal 12 19" xfId="4260"/>
    <cellStyle name="Normal 12 2" xfId="4261"/>
    <cellStyle name="Normal 12 2 2" xfId="4262"/>
    <cellStyle name="Normal 12 2 3" xfId="4263"/>
    <cellStyle name="Normal 12 20" xfId="4264"/>
    <cellStyle name="Normal 12 21" xfId="4265"/>
    <cellStyle name="Normal 12 22" xfId="4266"/>
    <cellStyle name="Normal 12 23" xfId="4267"/>
    <cellStyle name="Normal 12 24" xfId="4268"/>
    <cellStyle name="Normal 12 25" xfId="4269"/>
    <cellStyle name="Normal 12 3" xfId="4270"/>
    <cellStyle name="Normal 12 3 2" xfId="4271"/>
    <cellStyle name="Normal 12 3 3" xfId="4272"/>
    <cellStyle name="Normal 12 4" xfId="4273"/>
    <cellStyle name="Normal 12 5" xfId="4274"/>
    <cellStyle name="Normal 12 6" xfId="4275"/>
    <cellStyle name="Normal 12 7" xfId="4276"/>
    <cellStyle name="Normal 12 8" xfId="4277"/>
    <cellStyle name="Normal 12 9" xfId="4278"/>
    <cellStyle name="Normal 120" xfId="6679"/>
    <cellStyle name="Normal 121" xfId="6680"/>
    <cellStyle name="Normal 122" xfId="6681"/>
    <cellStyle name="Normal 123" xfId="6682"/>
    <cellStyle name="Normal 124" xfId="6683"/>
    <cellStyle name="Normal 125" xfId="6684"/>
    <cellStyle name="Normal 126" xfId="6685"/>
    <cellStyle name="Normal 127" xfId="6686"/>
    <cellStyle name="Normal 128" xfId="6687"/>
    <cellStyle name="Normal 129" xfId="6688"/>
    <cellStyle name="Normal 13" xfId="1660"/>
    <cellStyle name="Normal 13 10" xfId="4279"/>
    <cellStyle name="Normal 13 11" xfId="4280"/>
    <cellStyle name="Normal 13 12" xfId="4281"/>
    <cellStyle name="Normal 13 13" xfId="4282"/>
    <cellStyle name="Normal 13 14" xfId="4283"/>
    <cellStyle name="Normal 13 15" xfId="4284"/>
    <cellStyle name="Normal 13 16" xfId="4285"/>
    <cellStyle name="Normal 13 17" xfId="4286"/>
    <cellStyle name="Normal 13 18" xfId="4287"/>
    <cellStyle name="Normal 13 19" xfId="4288"/>
    <cellStyle name="Normal 13 2" xfId="4289"/>
    <cellStyle name="Normal 13 2 2" xfId="4290"/>
    <cellStyle name="Normal 13 2 3" xfId="4291"/>
    <cellStyle name="Normal 13 20" xfId="4292"/>
    <cellStyle name="Normal 13 21" xfId="4293"/>
    <cellStyle name="Normal 13 22" xfId="4294"/>
    <cellStyle name="Normal 13 23" xfId="4295"/>
    <cellStyle name="Normal 13 24" xfId="4296"/>
    <cellStyle name="Normal 13 25" xfId="4297"/>
    <cellStyle name="Normal 13 3" xfId="4298"/>
    <cellStyle name="Normal 13 3 2" xfId="4299"/>
    <cellStyle name="Normal 13 3 3" xfId="4300"/>
    <cellStyle name="Normal 13 4" xfId="4301"/>
    <cellStyle name="Normal 13 5" xfId="4302"/>
    <cellStyle name="Normal 13 6" xfId="4303"/>
    <cellStyle name="Normal 13 7" xfId="4304"/>
    <cellStyle name="Normal 13 8" xfId="4305"/>
    <cellStyle name="Normal 13 9" xfId="4306"/>
    <cellStyle name="Normal 130" xfId="6674"/>
    <cellStyle name="Normal 130 2" xfId="6708"/>
    <cellStyle name="Normal 131" xfId="6689"/>
    <cellStyle name="Normal 132" xfId="6690"/>
    <cellStyle name="Normal 133" xfId="6691"/>
    <cellStyle name="Normal 134" xfId="6692"/>
    <cellStyle name="Normal 135" xfId="6693"/>
    <cellStyle name="Normal 136" xfId="6694"/>
    <cellStyle name="Normal 137" xfId="6695"/>
    <cellStyle name="Normal 138" xfId="6696"/>
    <cellStyle name="Normal 139" xfId="6697"/>
    <cellStyle name="Normal 14" xfId="1661"/>
    <cellStyle name="Normal 14 10" xfId="4307"/>
    <cellStyle name="Normal 14 11" xfId="4308"/>
    <cellStyle name="Normal 14 12" xfId="4309"/>
    <cellStyle name="Normal 14 13" xfId="4310"/>
    <cellStyle name="Normal 14 14" xfId="4311"/>
    <cellStyle name="Normal 14 15" xfId="4312"/>
    <cellStyle name="Normal 14 16" xfId="4313"/>
    <cellStyle name="Normal 14 17" xfId="4314"/>
    <cellStyle name="Normal 14 18" xfId="4315"/>
    <cellStyle name="Normal 14 19" xfId="4316"/>
    <cellStyle name="Normal 14 2" xfId="4317"/>
    <cellStyle name="Normal 14 2 2" xfId="4318"/>
    <cellStyle name="Normal 14 2 3" xfId="4319"/>
    <cellStyle name="Normal 14 20" xfId="4320"/>
    <cellStyle name="Normal 14 21" xfId="4321"/>
    <cellStyle name="Normal 14 22" xfId="4322"/>
    <cellStyle name="Normal 14 23" xfId="4323"/>
    <cellStyle name="Normal 14 24" xfId="4324"/>
    <cellStyle name="Normal 14 25" xfId="4325"/>
    <cellStyle name="Normal 14 3" xfId="4326"/>
    <cellStyle name="Normal 14 3 2" xfId="4327"/>
    <cellStyle name="Normal 14 3 3" xfId="4328"/>
    <cellStyle name="Normal 14 4" xfId="4329"/>
    <cellStyle name="Normal 14 5" xfId="4330"/>
    <cellStyle name="Normal 14 6" xfId="4331"/>
    <cellStyle name="Normal 14 7" xfId="4332"/>
    <cellStyle name="Normal 14 8" xfId="4333"/>
    <cellStyle name="Normal 14 9" xfId="4334"/>
    <cellStyle name="Normal 140" xfId="6698"/>
    <cellStyle name="Normal 141" xfId="1662"/>
    <cellStyle name="Normal 142" xfId="1663"/>
    <cellStyle name="Normal 143" xfId="1664"/>
    <cellStyle name="Normal 144" xfId="1665"/>
    <cellStyle name="Normal 145" xfId="6699"/>
    <cellStyle name="Normal 146" xfId="6702"/>
    <cellStyle name="Normal 147" xfId="1666"/>
    <cellStyle name="Normal 148" xfId="1667"/>
    <cellStyle name="Normal 149" xfId="1668"/>
    <cellStyle name="Normal 15" xfId="1669"/>
    <cellStyle name="Normal 15 10" xfId="4335"/>
    <cellStyle name="Normal 15 11" xfId="4336"/>
    <cellStyle name="Normal 15 12" xfId="4337"/>
    <cellStyle name="Normal 15 13" xfId="4338"/>
    <cellStyle name="Normal 15 14" xfId="4339"/>
    <cellStyle name="Normal 15 15" xfId="4340"/>
    <cellStyle name="Normal 15 16" xfId="4341"/>
    <cellStyle name="Normal 15 17" xfId="4342"/>
    <cellStyle name="Normal 15 18" xfId="4343"/>
    <cellStyle name="Normal 15 19" xfId="4344"/>
    <cellStyle name="Normal 15 2" xfId="4345"/>
    <cellStyle name="Normal 15 2 2" xfId="4346"/>
    <cellStyle name="Normal 15 2 3" xfId="4347"/>
    <cellStyle name="Normal 15 20" xfId="4348"/>
    <cellStyle name="Normal 15 21" xfId="4349"/>
    <cellStyle name="Normal 15 22" xfId="4350"/>
    <cellStyle name="Normal 15 23" xfId="4351"/>
    <cellStyle name="Normal 15 24" xfId="4352"/>
    <cellStyle name="Normal 15 25" xfId="4353"/>
    <cellStyle name="Normal 15 3" xfId="4354"/>
    <cellStyle name="Normal 15 3 2" xfId="4355"/>
    <cellStyle name="Normal 15 3 3" xfId="4356"/>
    <cellStyle name="Normal 15 4" xfId="4357"/>
    <cellStyle name="Normal 15 5" xfId="4358"/>
    <cellStyle name="Normal 15 6" xfId="4359"/>
    <cellStyle name="Normal 15 7" xfId="4360"/>
    <cellStyle name="Normal 15 8" xfId="4361"/>
    <cellStyle name="Normal 15 9" xfId="4362"/>
    <cellStyle name="Normal 150" xfId="1670"/>
    <cellStyle name="Normal 151" xfId="1671"/>
    <cellStyle name="Normal 152" xfId="1672"/>
    <cellStyle name="Normal 153" xfId="1673"/>
    <cellStyle name="Normal 154" xfId="1674"/>
    <cellStyle name="Normal 155" xfId="1675"/>
    <cellStyle name="Normal 156" xfId="1676"/>
    <cellStyle name="Normal 157" xfId="1677"/>
    <cellStyle name="Normal 158" xfId="1678"/>
    <cellStyle name="Normal 159" xfId="1679"/>
    <cellStyle name="Normal 16" xfId="1680"/>
    <cellStyle name="Normal 16 10" xfId="4363"/>
    <cellStyle name="Normal 16 11" xfId="4364"/>
    <cellStyle name="Normal 16 12" xfId="4365"/>
    <cellStyle name="Normal 16 13" xfId="4366"/>
    <cellStyle name="Normal 16 14" xfId="4367"/>
    <cellStyle name="Normal 16 15" xfId="4368"/>
    <cellStyle name="Normal 16 16" xfId="4369"/>
    <cellStyle name="Normal 16 17" xfId="4370"/>
    <cellStyle name="Normal 16 18" xfId="4371"/>
    <cellStyle name="Normal 16 19" xfId="4372"/>
    <cellStyle name="Normal 16 2" xfId="4373"/>
    <cellStyle name="Normal 16 2 2" xfId="4374"/>
    <cellStyle name="Normal 16 2 3" xfId="4375"/>
    <cellStyle name="Normal 16 20" xfId="4376"/>
    <cellStyle name="Normal 16 21" xfId="4377"/>
    <cellStyle name="Normal 16 22" xfId="4378"/>
    <cellStyle name="Normal 16 23" xfId="4379"/>
    <cellStyle name="Normal 16 24" xfId="4380"/>
    <cellStyle name="Normal 16 25" xfId="4381"/>
    <cellStyle name="Normal 16 3" xfId="4382"/>
    <cellStyle name="Normal 16 3 2" xfId="4383"/>
    <cellStyle name="Normal 16 3 3" xfId="4384"/>
    <cellStyle name="Normal 16 4" xfId="4385"/>
    <cellStyle name="Normal 16 5" xfId="4386"/>
    <cellStyle name="Normal 16 6" xfId="4387"/>
    <cellStyle name="Normal 16 7" xfId="4388"/>
    <cellStyle name="Normal 16 8" xfId="4389"/>
    <cellStyle name="Normal 16 9" xfId="4390"/>
    <cellStyle name="Normal 160" xfId="1681"/>
    <cellStyle name="Normal 161" xfId="1682"/>
    <cellStyle name="Normal 162" xfId="1683"/>
    <cellStyle name="Normal 163" xfId="1684"/>
    <cellStyle name="Normal 164" xfId="1685"/>
    <cellStyle name="Normal 165" xfId="1686"/>
    <cellStyle name="Normal 166" xfId="1687"/>
    <cellStyle name="Normal 167" xfId="1688"/>
    <cellStyle name="Normal 168" xfId="1689"/>
    <cellStyle name="Normal 169" xfId="6703"/>
    <cellStyle name="Normal 17" xfId="1690"/>
    <cellStyle name="Normal 17 10" xfId="4391"/>
    <cellStyle name="Normal 17 11" xfId="4392"/>
    <cellStyle name="Normal 17 12" xfId="4393"/>
    <cellStyle name="Normal 17 13" xfId="4394"/>
    <cellStyle name="Normal 17 14" xfId="4395"/>
    <cellStyle name="Normal 17 15" xfId="4396"/>
    <cellStyle name="Normal 17 16" xfId="4397"/>
    <cellStyle name="Normal 17 17" xfId="4398"/>
    <cellStyle name="Normal 17 18" xfId="4399"/>
    <cellStyle name="Normal 17 19" xfId="4400"/>
    <cellStyle name="Normal 17 2" xfId="4401"/>
    <cellStyle name="Normal 17 2 2" xfId="4402"/>
    <cellStyle name="Normal 17 2 3" xfId="4403"/>
    <cellStyle name="Normal 17 20" xfId="4404"/>
    <cellStyle name="Normal 17 21" xfId="4405"/>
    <cellStyle name="Normal 17 22" xfId="4406"/>
    <cellStyle name="Normal 17 23" xfId="4407"/>
    <cellStyle name="Normal 17 24" xfId="4408"/>
    <cellStyle name="Normal 17 25" xfId="4409"/>
    <cellStyle name="Normal 17 3" xfId="4410"/>
    <cellStyle name="Normal 17 3 2" xfId="4411"/>
    <cellStyle name="Normal 17 3 3" xfId="4412"/>
    <cellStyle name="Normal 17 4" xfId="4413"/>
    <cellStyle name="Normal 17 5" xfId="4414"/>
    <cellStyle name="Normal 17 6" xfId="4415"/>
    <cellStyle name="Normal 17 7" xfId="4416"/>
    <cellStyle name="Normal 17 8" xfId="4417"/>
    <cellStyle name="Normal 17 9" xfId="4418"/>
    <cellStyle name="Normal 170" xfId="1691"/>
    <cellStyle name="Normal 171" xfId="1692"/>
    <cellStyle name="Normal 172" xfId="1693"/>
    <cellStyle name="Normal 173" xfId="1694"/>
    <cellStyle name="Normal 174" xfId="1695"/>
    <cellStyle name="Normal 175" xfId="1696"/>
    <cellStyle name="Normal 176" xfId="1697"/>
    <cellStyle name="Normal 177" xfId="1698"/>
    <cellStyle name="Normal 178" xfId="1699"/>
    <cellStyle name="Normal 179" xfId="1700"/>
    <cellStyle name="Normal 18" xfId="1701"/>
    <cellStyle name="Normal 18 10" xfId="4419"/>
    <cellStyle name="Normal 18 11" xfId="4420"/>
    <cellStyle name="Normal 18 12" xfId="4421"/>
    <cellStyle name="Normal 18 13" xfId="4422"/>
    <cellStyle name="Normal 18 14" xfId="4423"/>
    <cellStyle name="Normal 18 15" xfId="4424"/>
    <cellStyle name="Normal 18 16" xfId="4425"/>
    <cellStyle name="Normal 18 17" xfId="4426"/>
    <cellStyle name="Normal 18 18" xfId="4427"/>
    <cellStyle name="Normal 18 19" xfId="4428"/>
    <cellStyle name="Normal 18 2" xfId="4429"/>
    <cellStyle name="Normal 18 2 2" xfId="4430"/>
    <cellStyle name="Normal 18 2 3" xfId="4431"/>
    <cellStyle name="Normal 18 20" xfId="4432"/>
    <cellStyle name="Normal 18 21" xfId="4433"/>
    <cellStyle name="Normal 18 22" xfId="4434"/>
    <cellStyle name="Normal 18 23" xfId="4435"/>
    <cellStyle name="Normal 18 24" xfId="4436"/>
    <cellStyle name="Normal 18 25" xfId="4437"/>
    <cellStyle name="Normal 18 3" xfId="4438"/>
    <cellStyle name="Normal 18 3 2" xfId="4439"/>
    <cellStyle name="Normal 18 3 3" xfId="4440"/>
    <cellStyle name="Normal 18 4" xfId="4441"/>
    <cellStyle name="Normal 18 5" xfId="4442"/>
    <cellStyle name="Normal 18 6" xfId="4443"/>
    <cellStyle name="Normal 18 7" xfId="4444"/>
    <cellStyle name="Normal 18 8" xfId="4445"/>
    <cellStyle name="Normal 18 9" xfId="4446"/>
    <cellStyle name="Normal 180" xfId="1702"/>
    <cellStyle name="Normal 181" xfId="1703"/>
    <cellStyle name="Normal 182" xfId="1704"/>
    <cellStyle name="Normal 183" xfId="1705"/>
    <cellStyle name="Normal 184" xfId="6709"/>
    <cellStyle name="Normal 185" xfId="1706"/>
    <cellStyle name="Normal 186" xfId="1707"/>
    <cellStyle name="Normal 19" xfId="1708"/>
    <cellStyle name="Normal 19 10" xfId="4447"/>
    <cellStyle name="Normal 19 11" xfId="4448"/>
    <cellStyle name="Normal 19 12" xfId="4449"/>
    <cellStyle name="Normal 19 13" xfId="4450"/>
    <cellStyle name="Normal 19 14" xfId="4451"/>
    <cellStyle name="Normal 19 15" xfId="4452"/>
    <cellStyle name="Normal 19 16" xfId="4453"/>
    <cellStyle name="Normal 19 17" xfId="4454"/>
    <cellStyle name="Normal 19 18" xfId="4455"/>
    <cellStyle name="Normal 19 19" xfId="4456"/>
    <cellStyle name="Normal 19 2" xfId="4457"/>
    <cellStyle name="Normal 19 2 2" xfId="4458"/>
    <cellStyle name="Normal 19 2 3" xfId="4459"/>
    <cellStyle name="Normal 19 20" xfId="4460"/>
    <cellStyle name="Normal 19 21" xfId="4461"/>
    <cellStyle name="Normal 19 22" xfId="4462"/>
    <cellStyle name="Normal 19 23" xfId="4463"/>
    <cellStyle name="Normal 19 24" xfId="4464"/>
    <cellStyle name="Normal 19 25" xfId="4465"/>
    <cellStyle name="Normal 19 3" xfId="4466"/>
    <cellStyle name="Normal 19 3 2" xfId="4467"/>
    <cellStyle name="Normal 19 3 3" xfId="4468"/>
    <cellStyle name="Normal 19 4" xfId="4469"/>
    <cellStyle name="Normal 19 5" xfId="4470"/>
    <cellStyle name="Normal 19 6" xfId="4471"/>
    <cellStyle name="Normal 19 7" xfId="4472"/>
    <cellStyle name="Normal 19 8" xfId="4473"/>
    <cellStyle name="Normal 19 9" xfId="4474"/>
    <cellStyle name="Normal 2" xfId="15"/>
    <cellStyle name="Normal 2 10" xfId="1709"/>
    <cellStyle name="Normal 2 100" xfId="1710"/>
    <cellStyle name="Normal 2 101" xfId="1711"/>
    <cellStyle name="Normal 2 102" xfId="1712"/>
    <cellStyle name="Normal 2 103" xfId="1713"/>
    <cellStyle name="Normal 2 104" xfId="1714"/>
    <cellStyle name="Normal 2 105" xfId="1715"/>
    <cellStyle name="Normal 2 106" xfId="1716"/>
    <cellStyle name="Normal 2 107" xfId="1717"/>
    <cellStyle name="Normal 2 108" xfId="1718"/>
    <cellStyle name="Normal 2 109" xfId="1719"/>
    <cellStyle name="Normal 2 11" xfId="1720"/>
    <cellStyle name="Normal 2 110" xfId="1721"/>
    <cellStyle name="Normal 2 111" xfId="1722"/>
    <cellStyle name="Normal 2 112" xfId="1723"/>
    <cellStyle name="Normal 2 113" xfId="1724"/>
    <cellStyle name="Normal 2 114" xfId="1725"/>
    <cellStyle name="Normal 2 115" xfId="1726"/>
    <cellStyle name="Normal 2 116" xfId="1727"/>
    <cellStyle name="Normal 2 117" xfId="1728"/>
    <cellStyle name="Normal 2 118" xfId="1729"/>
    <cellStyle name="Normal 2 119" xfId="1730"/>
    <cellStyle name="Normal 2 12" xfId="1731"/>
    <cellStyle name="Normal 2 120" xfId="1732"/>
    <cellStyle name="Normal 2 121" xfId="1733"/>
    <cellStyle name="Normal 2 122" xfId="1734"/>
    <cellStyle name="Normal 2 123" xfId="1735"/>
    <cellStyle name="Normal 2 124" xfId="1736"/>
    <cellStyle name="Normal 2 125" xfId="1737"/>
    <cellStyle name="Normal 2 126" xfId="1738"/>
    <cellStyle name="Normal 2 127" xfId="1739"/>
    <cellStyle name="Normal 2 128" xfId="1740"/>
    <cellStyle name="Normal 2 129" xfId="1741"/>
    <cellStyle name="Normal 2 13" xfId="1742"/>
    <cellStyle name="Normal 2 130" xfId="1743"/>
    <cellStyle name="Normal 2 131" xfId="1744"/>
    <cellStyle name="Normal 2 132" xfId="1745"/>
    <cellStyle name="Normal 2 133" xfId="1746"/>
    <cellStyle name="Normal 2 134" xfId="1747"/>
    <cellStyle name="Normal 2 135" xfId="1748"/>
    <cellStyle name="Normal 2 136" xfId="1749"/>
    <cellStyle name="Normal 2 137" xfId="1750"/>
    <cellStyle name="Normal 2 138" xfId="1751"/>
    <cellStyle name="Normal 2 139" xfId="1752"/>
    <cellStyle name="Normal 2 14" xfId="1753"/>
    <cellStyle name="Normal 2 140" xfId="1754"/>
    <cellStyle name="Normal 2 141" xfId="1755"/>
    <cellStyle name="Normal 2 142" xfId="1756"/>
    <cellStyle name="Normal 2 143" xfId="1757"/>
    <cellStyle name="Normal 2 144" xfId="1758"/>
    <cellStyle name="Normal 2 145" xfId="1759"/>
    <cellStyle name="Normal 2 146" xfId="1760"/>
    <cellStyle name="Normal 2 147" xfId="1761"/>
    <cellStyle name="Normal 2 148" xfId="1762"/>
    <cellStyle name="Normal 2 149" xfId="1763"/>
    <cellStyle name="Normal 2 15" xfId="1764"/>
    <cellStyle name="Normal 2 150" xfId="1765"/>
    <cellStyle name="Normal 2 151" xfId="1766"/>
    <cellStyle name="Normal 2 152" xfId="1767"/>
    <cellStyle name="Normal 2 153" xfId="1768"/>
    <cellStyle name="Normal 2 154" xfId="1769"/>
    <cellStyle name="Normal 2 155" xfId="1770"/>
    <cellStyle name="Normal 2 156" xfId="1771"/>
    <cellStyle name="Normal 2 157" xfId="1772"/>
    <cellStyle name="Normal 2 158" xfId="1773"/>
    <cellStyle name="Normal 2 159" xfId="1774"/>
    <cellStyle name="Normal 2 16" xfId="1775"/>
    <cellStyle name="Normal 2 160" xfId="1776"/>
    <cellStyle name="Normal 2 161" xfId="1777"/>
    <cellStyle name="Normal 2 162" xfId="1778"/>
    <cellStyle name="Normal 2 163" xfId="1779"/>
    <cellStyle name="Normal 2 164" xfId="1780"/>
    <cellStyle name="Normal 2 165" xfId="1781"/>
    <cellStyle name="Normal 2 166" xfId="1782"/>
    <cellStyle name="Normal 2 167" xfId="1783"/>
    <cellStyle name="Normal 2 168" xfId="1784"/>
    <cellStyle name="Normal 2 169" xfId="1785"/>
    <cellStyle name="Normal 2 17" xfId="1786"/>
    <cellStyle name="Normal 2 170" xfId="1787"/>
    <cellStyle name="Normal 2 171" xfId="1788"/>
    <cellStyle name="Normal 2 172" xfId="1789"/>
    <cellStyle name="Normal 2 173" xfId="1790"/>
    <cellStyle name="Normal 2 174" xfId="1791"/>
    <cellStyle name="Normal 2 175" xfId="1792"/>
    <cellStyle name="Normal 2 176" xfId="1793"/>
    <cellStyle name="Normal 2 177" xfId="1794"/>
    <cellStyle name="Normal 2 178" xfId="1795"/>
    <cellStyle name="Normal 2 179" xfId="1796"/>
    <cellStyle name="Normal 2 18" xfId="1797"/>
    <cellStyle name="Normal 2 180" xfId="1798"/>
    <cellStyle name="Normal 2 181" xfId="1799"/>
    <cellStyle name="Normal 2 182" xfId="1800"/>
    <cellStyle name="Normal 2 183" xfId="1801"/>
    <cellStyle name="Normal 2 184" xfId="1802"/>
    <cellStyle name="Normal 2 185" xfId="1803"/>
    <cellStyle name="Normal 2 186" xfId="1804"/>
    <cellStyle name="Normal 2 187" xfId="1805"/>
    <cellStyle name="Normal 2 188" xfId="1806"/>
    <cellStyle name="Normal 2 189" xfId="1807"/>
    <cellStyle name="Normal 2 19" xfId="1808"/>
    <cellStyle name="Normal 2 190" xfId="1809"/>
    <cellStyle name="Normal 2 191" xfId="1810"/>
    <cellStyle name="Normal 2 192" xfId="1811"/>
    <cellStyle name="Normal 2 193" xfId="1812"/>
    <cellStyle name="Normal 2 194" xfId="1813"/>
    <cellStyle name="Normal 2 195" xfId="1814"/>
    <cellStyle name="Normal 2 196" xfId="1815"/>
    <cellStyle name="Normal 2 197" xfId="1816"/>
    <cellStyle name="Normal 2 198" xfId="1817"/>
    <cellStyle name="Normal 2 199" xfId="1818"/>
    <cellStyle name="Normal 2 2" xfId="1819"/>
    <cellStyle name="Normal 2 2 2" xfId="4475"/>
    <cellStyle name="Normal 2 2 3" xfId="4476"/>
    <cellStyle name="Normal 2 2 4" xfId="4477"/>
    <cellStyle name="Normal 2 2 5" xfId="4478"/>
    <cellStyle name="Normal 2 2 6" xfId="4479"/>
    <cellStyle name="Normal 2 20" xfId="1820"/>
    <cellStyle name="Normal 2 200" xfId="1821"/>
    <cellStyle name="Normal 2 201" xfId="1822"/>
    <cellStyle name="Normal 2 202" xfId="6704"/>
    <cellStyle name="Normal 2 203" xfId="6705"/>
    <cellStyle name="Normal 2 204" xfId="6706"/>
    <cellStyle name="Normal 2 205" xfId="6707"/>
    <cellStyle name="Normal 2 21" xfId="1823"/>
    <cellStyle name="Normal 2 22" xfId="1824"/>
    <cellStyle name="Normal 2 23" xfId="1825"/>
    <cellStyle name="Normal 2 24" xfId="1826"/>
    <cellStyle name="Normal 2 25" xfId="1827"/>
    <cellStyle name="Normal 2 26" xfId="1828"/>
    <cellStyle name="Normal 2 27" xfId="1829"/>
    <cellStyle name="Normal 2 28" xfId="1830"/>
    <cellStyle name="Normal 2 29" xfId="1831"/>
    <cellStyle name="Normal 2 3" xfId="1832"/>
    <cellStyle name="Normal 2 3 2" xfId="4480"/>
    <cellStyle name="Normal 2 3 3" xfId="4481"/>
    <cellStyle name="Normal 2 30" xfId="1833"/>
    <cellStyle name="Normal 2 31" xfId="1834"/>
    <cellStyle name="Normal 2 32" xfId="1835"/>
    <cellStyle name="Normal 2 33" xfId="1836"/>
    <cellStyle name="Normal 2 34" xfId="1837"/>
    <cellStyle name="Normal 2 35" xfId="1838"/>
    <cellStyle name="Normal 2 36" xfId="1839"/>
    <cellStyle name="Normal 2 37" xfId="1840"/>
    <cellStyle name="Normal 2 38" xfId="1841"/>
    <cellStyle name="Normal 2 39" xfId="1842"/>
    <cellStyle name="Normal 2 4" xfId="1843"/>
    <cellStyle name="Normal 2 4 2" xfId="4482"/>
    <cellStyle name="Normal 2 4 3" xfId="4483"/>
    <cellStyle name="Normal 2 40" xfId="1844"/>
    <cellStyle name="Normal 2 41" xfId="1845"/>
    <cellStyle name="Normal 2 42" xfId="1846"/>
    <cellStyle name="Normal 2 43" xfId="1847"/>
    <cellStyle name="Normal 2 44" xfId="1848"/>
    <cellStyle name="Normal 2 45" xfId="1849"/>
    <cellStyle name="Normal 2 46" xfId="1850"/>
    <cellStyle name="Normal 2 47" xfId="1851"/>
    <cellStyle name="Normal 2 48" xfId="1852"/>
    <cellStyle name="Normal 2 49" xfId="1853"/>
    <cellStyle name="Normal 2 5" xfId="1854"/>
    <cellStyle name="Normal 2 5 2" xfId="4484"/>
    <cellStyle name="Normal 2 5 3" xfId="4485"/>
    <cellStyle name="Normal 2 50" xfId="1855"/>
    <cellStyle name="Normal 2 51" xfId="1856"/>
    <cellStyle name="Normal 2 52" xfId="1857"/>
    <cellStyle name="Normal 2 53" xfId="1858"/>
    <cellStyle name="Normal 2 54" xfId="1859"/>
    <cellStyle name="Normal 2 55" xfId="1860"/>
    <cellStyle name="Normal 2 56" xfId="1861"/>
    <cellStyle name="Normal 2 57" xfId="1862"/>
    <cellStyle name="Normal 2 58" xfId="1863"/>
    <cellStyle name="Normal 2 59" xfId="1864"/>
    <cellStyle name="Normal 2 6" xfId="1865"/>
    <cellStyle name="Normal 2 6 2" xfId="4486"/>
    <cellStyle name="Normal 2 6 3" xfId="4487"/>
    <cellStyle name="Normal 2 60" xfId="1866"/>
    <cellStyle name="Normal 2 61" xfId="1867"/>
    <cellStyle name="Normal 2 62" xfId="1868"/>
    <cellStyle name="Normal 2 63" xfId="1869"/>
    <cellStyle name="Normal 2 64" xfId="1870"/>
    <cellStyle name="Normal 2 65" xfId="1871"/>
    <cellStyle name="Normal 2 66" xfId="1872"/>
    <cellStyle name="Normal 2 67" xfId="1873"/>
    <cellStyle name="Normal 2 68" xfId="1874"/>
    <cellStyle name="Normal 2 69" xfId="1875"/>
    <cellStyle name="Normal 2 7" xfId="1876"/>
    <cellStyle name="Normal 2 70" xfId="1877"/>
    <cellStyle name="Normal 2 71" xfId="1878"/>
    <cellStyle name="Normal 2 72" xfId="1879"/>
    <cellStyle name="Normal 2 73" xfId="1880"/>
    <cellStyle name="Normal 2 74" xfId="1881"/>
    <cellStyle name="Normal 2 75" xfId="1882"/>
    <cellStyle name="Normal 2 76" xfId="1883"/>
    <cellStyle name="Normal 2 77" xfId="1884"/>
    <cellStyle name="Normal 2 78" xfId="1885"/>
    <cellStyle name="Normal 2 79" xfId="1886"/>
    <cellStyle name="Normal 2 8" xfId="1887"/>
    <cellStyle name="Normal 2 80" xfId="1888"/>
    <cellStyle name="Normal 2 81" xfId="1889"/>
    <cellStyle name="Normal 2 82" xfId="1890"/>
    <cellStyle name="Normal 2 83" xfId="1891"/>
    <cellStyle name="Normal 2 84" xfId="1892"/>
    <cellStyle name="Normal 2 85" xfId="1893"/>
    <cellStyle name="Normal 2 86" xfId="1894"/>
    <cellStyle name="Normal 2 87" xfId="1895"/>
    <cellStyle name="Normal 2 88" xfId="1896"/>
    <cellStyle name="Normal 2 89" xfId="1897"/>
    <cellStyle name="Normal 2 9" xfId="1898"/>
    <cellStyle name="Normal 2 90" xfId="1899"/>
    <cellStyle name="Normal 2 91" xfId="1900"/>
    <cellStyle name="Normal 2 92" xfId="1901"/>
    <cellStyle name="Normal 2 93" xfId="1902"/>
    <cellStyle name="Normal 2 94" xfId="1903"/>
    <cellStyle name="Normal 2 95" xfId="1904"/>
    <cellStyle name="Normal 2 96" xfId="1905"/>
    <cellStyle name="Normal 2 97" xfId="1906"/>
    <cellStyle name="Normal 2 98" xfId="1907"/>
    <cellStyle name="Normal 2 99" xfId="1908"/>
    <cellStyle name="Normal 20" xfId="1909"/>
    <cellStyle name="Normal 20 10" xfId="4488"/>
    <cellStyle name="Normal 20 11" xfId="4489"/>
    <cellStyle name="Normal 20 12" xfId="4490"/>
    <cellStyle name="Normal 20 13" xfId="4491"/>
    <cellStyle name="Normal 20 14" xfId="4492"/>
    <cellStyle name="Normal 20 15" xfId="4493"/>
    <cellStyle name="Normal 20 16" xfId="4494"/>
    <cellStyle name="Normal 20 17" xfId="4495"/>
    <cellStyle name="Normal 20 18" xfId="4496"/>
    <cellStyle name="Normal 20 19" xfId="4497"/>
    <cellStyle name="Normal 20 2" xfId="4498"/>
    <cellStyle name="Normal 20 2 2" xfId="4499"/>
    <cellStyle name="Normal 20 2 3" xfId="4500"/>
    <cellStyle name="Normal 20 20" xfId="4501"/>
    <cellStyle name="Normal 20 21" xfId="4502"/>
    <cellStyle name="Normal 20 22" xfId="4503"/>
    <cellStyle name="Normal 20 23" xfId="4504"/>
    <cellStyle name="Normal 20 24" xfId="4505"/>
    <cellStyle name="Normal 20 25" xfId="4506"/>
    <cellStyle name="Normal 20 3" xfId="4507"/>
    <cellStyle name="Normal 20 3 2" xfId="4508"/>
    <cellStyle name="Normal 20 3 3" xfId="4509"/>
    <cellStyle name="Normal 20 4" xfId="4510"/>
    <cellStyle name="Normal 20 5" xfId="4511"/>
    <cellStyle name="Normal 20 6" xfId="4512"/>
    <cellStyle name="Normal 20 7" xfId="4513"/>
    <cellStyle name="Normal 20 8" xfId="4514"/>
    <cellStyle name="Normal 20 9" xfId="4515"/>
    <cellStyle name="Normal 21" xfId="1910"/>
    <cellStyle name="Normal 21 10" xfId="4516"/>
    <cellStyle name="Normal 21 11" xfId="4517"/>
    <cellStyle name="Normal 21 12" xfId="4518"/>
    <cellStyle name="Normal 21 13" xfId="4519"/>
    <cellStyle name="Normal 21 14" xfId="4520"/>
    <cellStyle name="Normal 21 15" xfId="4521"/>
    <cellStyle name="Normal 21 16" xfId="4522"/>
    <cellStyle name="Normal 21 17" xfId="4523"/>
    <cellStyle name="Normal 21 18" xfId="4524"/>
    <cellStyle name="Normal 21 19" xfId="4525"/>
    <cellStyle name="Normal 21 2" xfId="4526"/>
    <cellStyle name="Normal 21 2 2" xfId="4527"/>
    <cellStyle name="Normal 21 2 3" xfId="4528"/>
    <cellStyle name="Normal 21 20" xfId="4529"/>
    <cellStyle name="Normal 21 21" xfId="4530"/>
    <cellStyle name="Normal 21 22" xfId="4531"/>
    <cellStyle name="Normal 21 23" xfId="4532"/>
    <cellStyle name="Normal 21 24" xfId="4533"/>
    <cellStyle name="Normal 21 25" xfId="4534"/>
    <cellStyle name="Normal 21 3" xfId="4535"/>
    <cellStyle name="Normal 21 3 2" xfId="4536"/>
    <cellStyle name="Normal 21 3 3" xfId="4537"/>
    <cellStyle name="Normal 21 4" xfId="4538"/>
    <cellStyle name="Normal 21 5" xfId="4539"/>
    <cellStyle name="Normal 21 6" xfId="4540"/>
    <cellStyle name="Normal 21 7" xfId="4541"/>
    <cellStyle name="Normal 21 8" xfId="4542"/>
    <cellStyle name="Normal 21 9" xfId="4543"/>
    <cellStyle name="Normal 22" xfId="1911"/>
    <cellStyle name="Normal 22 10" xfId="4544"/>
    <cellStyle name="Normal 22 11" xfId="4545"/>
    <cellStyle name="Normal 22 12" xfId="4546"/>
    <cellStyle name="Normal 22 13" xfId="4547"/>
    <cellStyle name="Normal 22 14" xfId="4548"/>
    <cellStyle name="Normal 22 15" xfId="4549"/>
    <cellStyle name="Normal 22 16" xfId="4550"/>
    <cellStyle name="Normal 22 17" xfId="4551"/>
    <cellStyle name="Normal 22 18" xfId="4552"/>
    <cellStyle name="Normal 22 19" xfId="4553"/>
    <cellStyle name="Normal 22 2" xfId="4554"/>
    <cellStyle name="Normal 22 2 2" xfId="4555"/>
    <cellStyle name="Normal 22 2 3" xfId="4556"/>
    <cellStyle name="Normal 22 20" xfId="4557"/>
    <cellStyle name="Normal 22 21" xfId="4558"/>
    <cellStyle name="Normal 22 22" xfId="4559"/>
    <cellStyle name="Normal 22 23" xfId="4560"/>
    <cellStyle name="Normal 22 24" xfId="4561"/>
    <cellStyle name="Normal 22 25" xfId="4562"/>
    <cellStyle name="Normal 22 3" xfId="4563"/>
    <cellStyle name="Normal 22 3 2" xfId="4564"/>
    <cellStyle name="Normal 22 3 3" xfId="4565"/>
    <cellStyle name="Normal 22 4" xfId="4566"/>
    <cellStyle name="Normal 22 5" xfId="4567"/>
    <cellStyle name="Normal 22 6" xfId="4568"/>
    <cellStyle name="Normal 22 7" xfId="4569"/>
    <cellStyle name="Normal 22 8" xfId="4570"/>
    <cellStyle name="Normal 22 9" xfId="4571"/>
    <cellStyle name="Normal 23" xfId="1912"/>
    <cellStyle name="Normal 23 10" xfId="4572"/>
    <cellStyle name="Normal 23 11" xfId="4573"/>
    <cellStyle name="Normal 23 12" xfId="4574"/>
    <cellStyle name="Normal 23 13" xfId="4575"/>
    <cellStyle name="Normal 23 14" xfId="4576"/>
    <cellStyle name="Normal 23 15" xfId="4577"/>
    <cellStyle name="Normal 23 16" xfId="4578"/>
    <cellStyle name="Normal 23 17" xfId="4579"/>
    <cellStyle name="Normal 23 18" xfId="4580"/>
    <cellStyle name="Normal 23 19" xfId="4581"/>
    <cellStyle name="Normal 23 2" xfId="4582"/>
    <cellStyle name="Normal 23 2 2" xfId="4583"/>
    <cellStyle name="Normal 23 2 3" xfId="4584"/>
    <cellStyle name="Normal 23 20" xfId="4585"/>
    <cellStyle name="Normal 23 21" xfId="4586"/>
    <cellStyle name="Normal 23 22" xfId="4587"/>
    <cellStyle name="Normal 23 23" xfId="4588"/>
    <cellStyle name="Normal 23 24" xfId="4589"/>
    <cellStyle name="Normal 23 25" xfId="4590"/>
    <cellStyle name="Normal 23 3" xfId="4591"/>
    <cellStyle name="Normal 23 3 2" xfId="4592"/>
    <cellStyle name="Normal 23 3 3" xfId="4593"/>
    <cellStyle name="Normal 23 4" xfId="4594"/>
    <cellStyle name="Normal 23 5" xfId="4595"/>
    <cellStyle name="Normal 23 6" xfId="4596"/>
    <cellStyle name="Normal 23 7" xfId="4597"/>
    <cellStyle name="Normal 23 8" xfId="4598"/>
    <cellStyle name="Normal 23 9" xfId="4599"/>
    <cellStyle name="Normal 24" xfId="1913"/>
    <cellStyle name="Normal 24 10" xfId="4600"/>
    <cellStyle name="Normal 24 11" xfId="4601"/>
    <cellStyle name="Normal 24 12" xfId="4602"/>
    <cellStyle name="Normal 24 13" xfId="4603"/>
    <cellStyle name="Normal 24 14" xfId="4604"/>
    <cellStyle name="Normal 24 15" xfId="4605"/>
    <cellStyle name="Normal 24 16" xfId="4606"/>
    <cellStyle name="Normal 24 17" xfId="4607"/>
    <cellStyle name="Normal 24 18" xfId="4608"/>
    <cellStyle name="Normal 24 19" xfId="4609"/>
    <cellStyle name="Normal 24 2" xfId="4610"/>
    <cellStyle name="Normal 24 2 2" xfId="4611"/>
    <cellStyle name="Normal 24 2 3" xfId="4612"/>
    <cellStyle name="Normal 24 20" xfId="4613"/>
    <cellStyle name="Normal 24 21" xfId="4614"/>
    <cellStyle name="Normal 24 22" xfId="4615"/>
    <cellStyle name="Normal 24 23" xfId="4616"/>
    <cellStyle name="Normal 24 24" xfId="4617"/>
    <cellStyle name="Normal 24 25" xfId="4618"/>
    <cellStyle name="Normal 24 3" xfId="4619"/>
    <cellStyle name="Normal 24 3 2" xfId="4620"/>
    <cellStyle name="Normal 24 3 3" xfId="4621"/>
    <cellStyle name="Normal 24 4" xfId="4622"/>
    <cellStyle name="Normal 24 5" xfId="4623"/>
    <cellStyle name="Normal 24 6" xfId="4624"/>
    <cellStyle name="Normal 24 7" xfId="4625"/>
    <cellStyle name="Normal 24 8" xfId="4626"/>
    <cellStyle name="Normal 24 9" xfId="4627"/>
    <cellStyle name="Normal 25" xfId="1914"/>
    <cellStyle name="Normal 25 10" xfId="4628"/>
    <cellStyle name="Normal 25 11" xfId="4629"/>
    <cellStyle name="Normal 25 12" xfId="4630"/>
    <cellStyle name="Normal 25 13" xfId="4631"/>
    <cellStyle name="Normal 25 14" xfId="4632"/>
    <cellStyle name="Normal 25 15" xfId="4633"/>
    <cellStyle name="Normal 25 16" xfId="4634"/>
    <cellStyle name="Normal 25 17" xfId="4635"/>
    <cellStyle name="Normal 25 18" xfId="4636"/>
    <cellStyle name="Normal 25 19" xfId="4637"/>
    <cellStyle name="Normal 25 2" xfId="4638"/>
    <cellStyle name="Normal 25 2 2" xfId="4639"/>
    <cellStyle name="Normal 25 2 3" xfId="4640"/>
    <cellStyle name="Normal 25 20" xfId="4641"/>
    <cellStyle name="Normal 25 21" xfId="4642"/>
    <cellStyle name="Normal 25 22" xfId="4643"/>
    <cellStyle name="Normal 25 23" xfId="4644"/>
    <cellStyle name="Normal 25 24" xfId="4645"/>
    <cellStyle name="Normal 25 25" xfId="4646"/>
    <cellStyle name="Normal 25 3" xfId="4647"/>
    <cellStyle name="Normal 25 3 2" xfId="4648"/>
    <cellStyle name="Normal 25 3 3" xfId="4649"/>
    <cellStyle name="Normal 25 4" xfId="4650"/>
    <cellStyle name="Normal 25 5" xfId="4651"/>
    <cellStyle name="Normal 25 6" xfId="4652"/>
    <cellStyle name="Normal 25 7" xfId="4653"/>
    <cellStyle name="Normal 25 8" xfId="4654"/>
    <cellStyle name="Normal 25 9" xfId="4655"/>
    <cellStyle name="Normal 26" xfId="1915"/>
    <cellStyle name="Normal 26 10" xfId="4656"/>
    <cellStyle name="Normal 26 11" xfId="4657"/>
    <cellStyle name="Normal 26 12" xfId="4658"/>
    <cellStyle name="Normal 26 13" xfId="4659"/>
    <cellStyle name="Normal 26 14" xfId="4660"/>
    <cellStyle name="Normal 26 15" xfId="4661"/>
    <cellStyle name="Normal 26 16" xfId="4662"/>
    <cellStyle name="Normal 26 17" xfId="4663"/>
    <cellStyle name="Normal 26 18" xfId="4664"/>
    <cellStyle name="Normal 26 19" xfId="4665"/>
    <cellStyle name="Normal 26 2" xfId="4666"/>
    <cellStyle name="Normal 26 2 2" xfId="4667"/>
    <cellStyle name="Normal 26 2 3" xfId="4668"/>
    <cellStyle name="Normal 26 20" xfId="4669"/>
    <cellStyle name="Normal 26 21" xfId="4670"/>
    <cellStyle name="Normal 26 22" xfId="4671"/>
    <cellStyle name="Normal 26 23" xfId="4672"/>
    <cellStyle name="Normal 26 24" xfId="4673"/>
    <cellStyle name="Normal 26 25" xfId="4674"/>
    <cellStyle name="Normal 26 3" xfId="4675"/>
    <cellStyle name="Normal 26 3 2" xfId="4676"/>
    <cellStyle name="Normal 26 3 3" xfId="4677"/>
    <cellStyle name="Normal 26 4" xfId="4678"/>
    <cellStyle name="Normal 26 5" xfId="4679"/>
    <cellStyle name="Normal 26 6" xfId="4680"/>
    <cellStyle name="Normal 26 7" xfId="4681"/>
    <cellStyle name="Normal 26 8" xfId="4682"/>
    <cellStyle name="Normal 26 9" xfId="4683"/>
    <cellStyle name="Normal 27" xfId="1916"/>
    <cellStyle name="Normal 27 10" xfId="4684"/>
    <cellStyle name="Normal 27 11" xfId="4685"/>
    <cellStyle name="Normal 27 12" xfId="4686"/>
    <cellStyle name="Normal 27 13" xfId="4687"/>
    <cellStyle name="Normal 27 14" xfId="4688"/>
    <cellStyle name="Normal 27 15" xfId="4689"/>
    <cellStyle name="Normal 27 16" xfId="4690"/>
    <cellStyle name="Normal 27 17" xfId="4691"/>
    <cellStyle name="Normal 27 18" xfId="4692"/>
    <cellStyle name="Normal 27 19" xfId="4693"/>
    <cellStyle name="Normal 27 2" xfId="4694"/>
    <cellStyle name="Normal 27 2 2" xfId="4695"/>
    <cellStyle name="Normal 27 2 3" xfId="4696"/>
    <cellStyle name="Normal 27 20" xfId="4697"/>
    <cellStyle name="Normal 27 21" xfId="4698"/>
    <cellStyle name="Normal 27 22" xfId="4699"/>
    <cellStyle name="Normal 27 23" xfId="4700"/>
    <cellStyle name="Normal 27 24" xfId="4701"/>
    <cellStyle name="Normal 27 25" xfId="4702"/>
    <cellStyle name="Normal 27 3" xfId="4703"/>
    <cellStyle name="Normal 27 3 2" xfId="4704"/>
    <cellStyle name="Normal 27 3 3" xfId="4705"/>
    <cellStyle name="Normal 27 4" xfId="4706"/>
    <cellStyle name="Normal 27 5" xfId="4707"/>
    <cellStyle name="Normal 27 6" xfId="4708"/>
    <cellStyle name="Normal 27 7" xfId="4709"/>
    <cellStyle name="Normal 27 8" xfId="4710"/>
    <cellStyle name="Normal 27 9" xfId="4711"/>
    <cellStyle name="Normal 28" xfId="1917"/>
    <cellStyle name="Normal 28 10" xfId="4712"/>
    <cellStyle name="Normal 28 11" xfId="4713"/>
    <cellStyle name="Normal 28 12" xfId="4714"/>
    <cellStyle name="Normal 28 13" xfId="4715"/>
    <cellStyle name="Normal 28 14" xfId="4716"/>
    <cellStyle name="Normal 28 15" xfId="4717"/>
    <cellStyle name="Normal 28 16" xfId="4718"/>
    <cellStyle name="Normal 28 17" xfId="4719"/>
    <cellStyle name="Normal 28 18" xfId="4720"/>
    <cellStyle name="Normal 28 19" xfId="4721"/>
    <cellStyle name="Normal 28 2" xfId="4722"/>
    <cellStyle name="Normal 28 2 2" xfId="4723"/>
    <cellStyle name="Normal 28 2 3" xfId="4724"/>
    <cellStyle name="Normal 28 20" xfId="4725"/>
    <cellStyle name="Normal 28 21" xfId="4726"/>
    <cellStyle name="Normal 28 22" xfId="4727"/>
    <cellStyle name="Normal 28 23" xfId="4728"/>
    <cellStyle name="Normal 28 24" xfId="4729"/>
    <cellStyle name="Normal 28 25" xfId="4730"/>
    <cellStyle name="Normal 28 3" xfId="4731"/>
    <cellStyle name="Normal 28 3 2" xfId="4732"/>
    <cellStyle name="Normal 28 3 3" xfId="4733"/>
    <cellStyle name="Normal 28 4" xfId="4734"/>
    <cellStyle name="Normal 28 5" xfId="4735"/>
    <cellStyle name="Normal 28 6" xfId="4736"/>
    <cellStyle name="Normal 28 7" xfId="4737"/>
    <cellStyle name="Normal 28 8" xfId="4738"/>
    <cellStyle name="Normal 28 9" xfId="4739"/>
    <cellStyle name="Normal 29" xfId="1918"/>
    <cellStyle name="Normal 29 10" xfId="4740"/>
    <cellStyle name="Normal 29 11" xfId="4741"/>
    <cellStyle name="Normal 29 12" xfId="4742"/>
    <cellStyle name="Normal 29 13" xfId="4743"/>
    <cellStyle name="Normal 29 14" xfId="4744"/>
    <cellStyle name="Normal 29 15" xfId="4745"/>
    <cellStyle name="Normal 29 16" xfId="4746"/>
    <cellStyle name="Normal 29 17" xfId="4747"/>
    <cellStyle name="Normal 29 18" xfId="4748"/>
    <cellStyle name="Normal 29 19" xfId="4749"/>
    <cellStyle name="Normal 29 2" xfId="4750"/>
    <cellStyle name="Normal 29 2 2" xfId="4751"/>
    <cellStyle name="Normal 29 2 3" xfId="4752"/>
    <cellStyle name="Normal 29 20" xfId="4753"/>
    <cellStyle name="Normal 29 21" xfId="4754"/>
    <cellStyle name="Normal 29 22" xfId="4755"/>
    <cellStyle name="Normal 29 23" xfId="4756"/>
    <cellStyle name="Normal 29 24" xfId="4757"/>
    <cellStyle name="Normal 29 25" xfId="4758"/>
    <cellStyle name="Normal 29 3" xfId="4759"/>
    <cellStyle name="Normal 29 3 2" xfId="4760"/>
    <cellStyle name="Normal 29 3 3" xfId="4761"/>
    <cellStyle name="Normal 29 4" xfId="4762"/>
    <cellStyle name="Normal 29 5" xfId="4763"/>
    <cellStyle name="Normal 29 6" xfId="4764"/>
    <cellStyle name="Normal 29 7" xfId="4765"/>
    <cellStyle name="Normal 29 8" xfId="4766"/>
    <cellStyle name="Normal 29 9" xfId="4767"/>
    <cellStyle name="Normal 3" xfId="16"/>
    <cellStyle name="Normal 3 10" xfId="4768"/>
    <cellStyle name="Normal 3 11" xfId="4769"/>
    <cellStyle name="Normal 3 12" xfId="4770"/>
    <cellStyle name="Normal 3 13" xfId="4771"/>
    <cellStyle name="Normal 3 14" xfId="4772"/>
    <cellStyle name="Normal 3 15" xfId="4773"/>
    <cellStyle name="Normal 3 16" xfId="4774"/>
    <cellStyle name="Normal 3 17" xfId="4775"/>
    <cellStyle name="Normal 3 18" xfId="4776"/>
    <cellStyle name="Normal 3 19" xfId="4777"/>
    <cellStyle name="Normal 3 2" xfId="17"/>
    <cellStyle name="Normal 3 20" xfId="4778"/>
    <cellStyle name="Normal 3 21" xfId="4779"/>
    <cellStyle name="Normal 3 22" xfId="4780"/>
    <cellStyle name="Normal 3 23" xfId="4781"/>
    <cellStyle name="Normal 3 24" xfId="4782"/>
    <cellStyle name="Normal 3 25" xfId="4783"/>
    <cellStyle name="Normal 3 26" xfId="4784"/>
    <cellStyle name="Normal 3 27" xfId="4785"/>
    <cellStyle name="Normal 3 28" xfId="4786"/>
    <cellStyle name="Normal 3 29" xfId="4787"/>
    <cellStyle name="Normal 3 3" xfId="18"/>
    <cellStyle name="Normal 3 30" xfId="4788"/>
    <cellStyle name="Normal 3 31" xfId="4789"/>
    <cellStyle name="Normal 3 32" xfId="4790"/>
    <cellStyle name="Normal 3 33" xfId="4791"/>
    <cellStyle name="Normal 3 34" xfId="4792"/>
    <cellStyle name="Normal 3 35" xfId="4793"/>
    <cellStyle name="Normal 3 36" xfId="4794"/>
    <cellStyle name="Normal 3 37" xfId="4795"/>
    <cellStyle name="Normal 3 37 2" xfId="4796"/>
    <cellStyle name="Normal 3 37 3" xfId="4797"/>
    <cellStyle name="Normal 3 38" xfId="4798"/>
    <cellStyle name="Normal 3 38 2" xfId="4799"/>
    <cellStyle name="Normal 3 38 3" xfId="4800"/>
    <cellStyle name="Normal 3 39" xfId="4801"/>
    <cellStyle name="Normal 3 4" xfId="19"/>
    <cellStyle name="Normal 3 40" xfId="4802"/>
    <cellStyle name="Normal 3 41" xfId="4803"/>
    <cellStyle name="Normal 3 42" xfId="4804"/>
    <cellStyle name="Normal 3 43" xfId="4805"/>
    <cellStyle name="Normal 3 44" xfId="4806"/>
    <cellStyle name="Normal 3 45" xfId="4807"/>
    <cellStyle name="Normal 3 46" xfId="4808"/>
    <cellStyle name="Normal 3 47" xfId="4809"/>
    <cellStyle name="Normal 3 48" xfId="4810"/>
    <cellStyle name="Normal 3 49" xfId="4811"/>
    <cellStyle name="Normal 3 5" xfId="20"/>
    <cellStyle name="Normal 3 50" xfId="4812"/>
    <cellStyle name="Normal 3 51" xfId="4813"/>
    <cellStyle name="Normal 3 52" xfId="4814"/>
    <cellStyle name="Normal 3 53" xfId="4815"/>
    <cellStyle name="Normal 3 54" xfId="4816"/>
    <cellStyle name="Normal 3 55" xfId="4817"/>
    <cellStyle name="Normal 3 56" xfId="4818"/>
    <cellStyle name="Normal 3 57" xfId="4819"/>
    <cellStyle name="Normal 3 58" xfId="4820"/>
    <cellStyle name="Normal 3 59" xfId="4821"/>
    <cellStyle name="Normal 3 6" xfId="1919"/>
    <cellStyle name="Normal 3 60" xfId="4822"/>
    <cellStyle name="Normal 3 7" xfId="4823"/>
    <cellStyle name="Normal 3 8" xfId="4824"/>
    <cellStyle name="Normal 3 9" xfId="4825"/>
    <cellStyle name="Normal 30" xfId="1920"/>
    <cellStyle name="Normal 31" xfId="1921"/>
    <cellStyle name="Normal 31 10" xfId="4826"/>
    <cellStyle name="Normal 31 11" xfId="4827"/>
    <cellStyle name="Normal 31 12" xfId="4828"/>
    <cellStyle name="Normal 31 13" xfId="4829"/>
    <cellStyle name="Normal 31 14" xfId="4830"/>
    <cellStyle name="Normal 31 15" xfId="4831"/>
    <cellStyle name="Normal 31 16" xfId="4832"/>
    <cellStyle name="Normal 31 17" xfId="4833"/>
    <cellStyle name="Normal 31 18" xfId="4834"/>
    <cellStyle name="Normal 31 19" xfId="4835"/>
    <cellStyle name="Normal 31 2" xfId="4836"/>
    <cellStyle name="Normal 31 2 2" xfId="4837"/>
    <cellStyle name="Normal 31 2 3" xfId="4838"/>
    <cellStyle name="Normal 31 20" xfId="4839"/>
    <cellStyle name="Normal 31 21" xfId="4840"/>
    <cellStyle name="Normal 31 22" xfId="4841"/>
    <cellStyle name="Normal 31 23" xfId="4842"/>
    <cellStyle name="Normal 31 24" xfId="4843"/>
    <cellStyle name="Normal 31 25" xfId="4844"/>
    <cellStyle name="Normal 31 3" xfId="4845"/>
    <cellStyle name="Normal 31 3 2" xfId="4846"/>
    <cellStyle name="Normal 31 3 3" xfId="4847"/>
    <cellStyle name="Normal 31 4" xfId="4848"/>
    <cellStyle name="Normal 31 5" xfId="4849"/>
    <cellStyle name="Normal 31 6" xfId="4850"/>
    <cellStyle name="Normal 31 7" xfId="4851"/>
    <cellStyle name="Normal 31 8" xfId="4852"/>
    <cellStyle name="Normal 31 9" xfId="4853"/>
    <cellStyle name="Normal 32" xfId="1922"/>
    <cellStyle name="Normal 33" xfId="1923"/>
    <cellStyle name="Normal 33 10" xfId="4854"/>
    <cellStyle name="Normal 33 11" xfId="4855"/>
    <cellStyle name="Normal 33 12" xfId="4856"/>
    <cellStyle name="Normal 33 13" xfId="4857"/>
    <cellStyle name="Normal 33 14" xfId="4858"/>
    <cellStyle name="Normal 33 15" xfId="4859"/>
    <cellStyle name="Normal 33 16" xfId="4860"/>
    <cellStyle name="Normal 33 17" xfId="4861"/>
    <cellStyle name="Normal 33 18" xfId="4862"/>
    <cellStyle name="Normal 33 19" xfId="4863"/>
    <cellStyle name="Normal 33 2" xfId="4864"/>
    <cellStyle name="Normal 33 2 2" xfId="4865"/>
    <cellStyle name="Normal 33 2 3" xfId="4866"/>
    <cellStyle name="Normal 33 20" xfId="4867"/>
    <cellStyle name="Normal 33 21" xfId="4868"/>
    <cellStyle name="Normal 33 22" xfId="4869"/>
    <cellStyle name="Normal 33 23" xfId="4870"/>
    <cellStyle name="Normal 33 24" xfId="4871"/>
    <cellStyle name="Normal 33 25" xfId="4872"/>
    <cellStyle name="Normal 33 3" xfId="4873"/>
    <cellStyle name="Normal 33 3 2" xfId="4874"/>
    <cellStyle name="Normal 33 3 3" xfId="4875"/>
    <cellStyle name="Normal 33 4" xfId="4876"/>
    <cellStyle name="Normal 33 5" xfId="4877"/>
    <cellStyle name="Normal 33 6" xfId="4878"/>
    <cellStyle name="Normal 33 7" xfId="4879"/>
    <cellStyle name="Normal 33 8" xfId="4880"/>
    <cellStyle name="Normal 33 9" xfId="4881"/>
    <cellStyle name="Normal 34" xfId="1924"/>
    <cellStyle name="Normal 34 10" xfId="4882"/>
    <cellStyle name="Normal 34 11" xfId="4883"/>
    <cellStyle name="Normal 34 12" xfId="4884"/>
    <cellStyle name="Normal 34 13" xfId="4885"/>
    <cellStyle name="Normal 34 14" xfId="4886"/>
    <cellStyle name="Normal 34 15" xfId="4887"/>
    <cellStyle name="Normal 34 16" xfId="4888"/>
    <cellStyle name="Normal 34 17" xfId="4889"/>
    <cellStyle name="Normal 34 18" xfId="4890"/>
    <cellStyle name="Normal 34 19" xfId="4891"/>
    <cellStyle name="Normal 34 2" xfId="4892"/>
    <cellStyle name="Normal 34 2 2" xfId="4893"/>
    <cellStyle name="Normal 34 2 3" xfId="4894"/>
    <cellStyle name="Normal 34 20" xfId="4895"/>
    <cellStyle name="Normal 34 21" xfId="4896"/>
    <cellStyle name="Normal 34 22" xfId="4897"/>
    <cellStyle name="Normal 34 23" xfId="4898"/>
    <cellStyle name="Normal 34 24" xfId="4899"/>
    <cellStyle name="Normal 34 25" xfId="4900"/>
    <cellStyle name="Normal 34 3" xfId="4901"/>
    <cellStyle name="Normal 34 3 2" xfId="4902"/>
    <cellStyle name="Normal 34 3 3" xfId="4903"/>
    <cellStyle name="Normal 34 4" xfId="4904"/>
    <cellStyle name="Normal 34 5" xfId="4905"/>
    <cellStyle name="Normal 34 6" xfId="4906"/>
    <cellStyle name="Normal 34 7" xfId="4907"/>
    <cellStyle name="Normal 34 8" xfId="4908"/>
    <cellStyle name="Normal 34 9" xfId="4909"/>
    <cellStyle name="Normal 35" xfId="1925"/>
    <cellStyle name="Normal 35 10" xfId="4910"/>
    <cellStyle name="Normal 35 11" xfId="4911"/>
    <cellStyle name="Normal 35 12" xfId="4912"/>
    <cellStyle name="Normal 35 13" xfId="4913"/>
    <cellStyle name="Normal 35 14" xfId="4914"/>
    <cellStyle name="Normal 35 15" xfId="4915"/>
    <cellStyle name="Normal 35 16" xfId="4916"/>
    <cellStyle name="Normal 35 17" xfId="4917"/>
    <cellStyle name="Normal 35 18" xfId="4918"/>
    <cellStyle name="Normal 35 19" xfId="4919"/>
    <cellStyle name="Normal 35 2" xfId="4920"/>
    <cellStyle name="Normal 35 2 2" xfId="4921"/>
    <cellStyle name="Normal 35 2 3" xfId="4922"/>
    <cellStyle name="Normal 35 20" xfId="4923"/>
    <cellStyle name="Normal 35 21" xfId="4924"/>
    <cellStyle name="Normal 35 22" xfId="4925"/>
    <cellStyle name="Normal 35 23" xfId="4926"/>
    <cellStyle name="Normal 35 24" xfId="4927"/>
    <cellStyle name="Normal 35 25" xfId="4928"/>
    <cellStyle name="Normal 35 3" xfId="4929"/>
    <cellStyle name="Normal 35 3 2" xfId="4930"/>
    <cellStyle name="Normal 35 3 3" xfId="4931"/>
    <cellStyle name="Normal 35 4" xfId="4932"/>
    <cellStyle name="Normal 35 5" xfId="4933"/>
    <cellStyle name="Normal 35 6" xfId="4934"/>
    <cellStyle name="Normal 35 7" xfId="4935"/>
    <cellStyle name="Normal 35 8" xfId="4936"/>
    <cellStyle name="Normal 35 9" xfId="4937"/>
    <cellStyle name="Normal 36" xfId="1926"/>
    <cellStyle name="Normal 36 10" xfId="4938"/>
    <cellStyle name="Normal 36 11" xfId="4939"/>
    <cellStyle name="Normal 36 12" xfId="4940"/>
    <cellStyle name="Normal 36 13" xfId="4941"/>
    <cellStyle name="Normal 36 14" xfId="4942"/>
    <cellStyle name="Normal 36 15" xfId="4943"/>
    <cellStyle name="Normal 36 16" xfId="4944"/>
    <cellStyle name="Normal 36 17" xfId="4945"/>
    <cellStyle name="Normal 36 18" xfId="4946"/>
    <cellStyle name="Normal 36 19" xfId="4947"/>
    <cellStyle name="Normal 36 2" xfId="4948"/>
    <cellStyle name="Normal 36 2 2" xfId="4949"/>
    <cellStyle name="Normal 36 2 3" xfId="4950"/>
    <cellStyle name="Normal 36 20" xfId="4951"/>
    <cellStyle name="Normal 36 21" xfId="4952"/>
    <cellStyle name="Normal 36 22" xfId="4953"/>
    <cellStyle name="Normal 36 23" xfId="4954"/>
    <cellStyle name="Normal 36 24" xfId="4955"/>
    <cellStyle name="Normal 36 25" xfId="4956"/>
    <cellStyle name="Normal 36 3" xfId="4957"/>
    <cellStyle name="Normal 36 3 2" xfId="4958"/>
    <cellStyle name="Normal 36 3 3" xfId="4959"/>
    <cellStyle name="Normal 36 4" xfId="4960"/>
    <cellStyle name="Normal 36 5" xfId="4961"/>
    <cellStyle name="Normal 36 6" xfId="4962"/>
    <cellStyle name="Normal 36 7" xfId="4963"/>
    <cellStyle name="Normal 36 8" xfId="4964"/>
    <cellStyle name="Normal 36 9" xfId="4965"/>
    <cellStyle name="Normal 37" xfId="1927"/>
    <cellStyle name="Normal 37 10" xfId="4966"/>
    <cellStyle name="Normal 37 11" xfId="4967"/>
    <cellStyle name="Normal 37 12" xfId="4968"/>
    <cellStyle name="Normal 37 13" xfId="4969"/>
    <cellStyle name="Normal 37 14" xfId="4970"/>
    <cellStyle name="Normal 37 15" xfId="4971"/>
    <cellStyle name="Normal 37 16" xfId="4972"/>
    <cellStyle name="Normal 37 17" xfId="4973"/>
    <cellStyle name="Normal 37 18" xfId="4974"/>
    <cellStyle name="Normal 37 19" xfId="4975"/>
    <cellStyle name="Normal 37 2" xfId="4976"/>
    <cellStyle name="Normal 37 2 2" xfId="4977"/>
    <cellStyle name="Normal 37 2 3" xfId="4978"/>
    <cellStyle name="Normal 37 20" xfId="4979"/>
    <cellStyle name="Normal 37 21" xfId="4980"/>
    <cellStyle name="Normal 37 22" xfId="4981"/>
    <cellStyle name="Normal 37 23" xfId="4982"/>
    <cellStyle name="Normal 37 24" xfId="4983"/>
    <cellStyle name="Normal 37 25" xfId="4984"/>
    <cellStyle name="Normal 37 3" xfId="4985"/>
    <cellStyle name="Normal 37 3 2" xfId="4986"/>
    <cellStyle name="Normal 37 3 3" xfId="4987"/>
    <cellStyle name="Normal 37 4" xfId="4988"/>
    <cellStyle name="Normal 37 5" xfId="4989"/>
    <cellStyle name="Normal 37 6" xfId="4990"/>
    <cellStyle name="Normal 37 7" xfId="4991"/>
    <cellStyle name="Normal 37 8" xfId="4992"/>
    <cellStyle name="Normal 37 9" xfId="4993"/>
    <cellStyle name="Normal 38" xfId="1928"/>
    <cellStyle name="Normal 38 10" xfId="4994"/>
    <cellStyle name="Normal 38 11" xfId="4995"/>
    <cellStyle name="Normal 38 12" xfId="4996"/>
    <cellStyle name="Normal 38 13" xfId="4997"/>
    <cellStyle name="Normal 38 14" xfId="4998"/>
    <cellStyle name="Normal 38 15" xfId="4999"/>
    <cellStyle name="Normal 38 16" xfId="5000"/>
    <cellStyle name="Normal 38 17" xfId="5001"/>
    <cellStyle name="Normal 38 18" xfId="5002"/>
    <cellStyle name="Normal 38 19" xfId="5003"/>
    <cellStyle name="Normal 38 2" xfId="5004"/>
    <cellStyle name="Normal 38 2 2" xfId="5005"/>
    <cellStyle name="Normal 38 2 3" xfId="5006"/>
    <cellStyle name="Normal 38 20" xfId="5007"/>
    <cellStyle name="Normal 38 21" xfId="5008"/>
    <cellStyle name="Normal 38 22" xfId="5009"/>
    <cellStyle name="Normal 38 23" xfId="5010"/>
    <cellStyle name="Normal 38 24" xfId="5011"/>
    <cellStyle name="Normal 38 25" xfId="5012"/>
    <cellStyle name="Normal 38 3" xfId="5013"/>
    <cellStyle name="Normal 38 3 2" xfId="5014"/>
    <cellStyle name="Normal 38 3 3" xfId="5015"/>
    <cellStyle name="Normal 38 4" xfId="5016"/>
    <cellStyle name="Normal 38 5" xfId="5017"/>
    <cellStyle name="Normal 38 6" xfId="5018"/>
    <cellStyle name="Normal 38 7" xfId="5019"/>
    <cellStyle name="Normal 38 8" xfId="5020"/>
    <cellStyle name="Normal 38 9" xfId="5021"/>
    <cellStyle name="Normal 39" xfId="1929"/>
    <cellStyle name="Normal 39 10" xfId="5022"/>
    <cellStyle name="Normal 39 11" xfId="5023"/>
    <cellStyle name="Normal 39 12" xfId="5024"/>
    <cellStyle name="Normal 39 13" xfId="5025"/>
    <cellStyle name="Normal 39 14" xfId="5026"/>
    <cellStyle name="Normal 39 15" xfId="5027"/>
    <cellStyle name="Normal 39 16" xfId="5028"/>
    <cellStyle name="Normal 39 17" xfId="5029"/>
    <cellStyle name="Normal 39 18" xfId="5030"/>
    <cellStyle name="Normal 39 19" xfId="5031"/>
    <cellStyle name="Normal 39 2" xfId="5032"/>
    <cellStyle name="Normal 39 2 2" xfId="5033"/>
    <cellStyle name="Normal 39 2 3" xfId="5034"/>
    <cellStyle name="Normal 39 20" xfId="5035"/>
    <cellStyle name="Normal 39 21" xfId="5036"/>
    <cellStyle name="Normal 39 22" xfId="5037"/>
    <cellStyle name="Normal 39 23" xfId="5038"/>
    <cellStyle name="Normal 39 24" xfId="5039"/>
    <cellStyle name="Normal 39 25" xfId="5040"/>
    <cellStyle name="Normal 39 3" xfId="5041"/>
    <cellStyle name="Normal 39 3 2" xfId="5042"/>
    <cellStyle name="Normal 39 3 3" xfId="5043"/>
    <cellStyle name="Normal 39 4" xfId="5044"/>
    <cellStyle name="Normal 39 5" xfId="5045"/>
    <cellStyle name="Normal 39 6" xfId="5046"/>
    <cellStyle name="Normal 39 7" xfId="5047"/>
    <cellStyle name="Normal 39 8" xfId="5048"/>
    <cellStyle name="Normal 39 9" xfId="5049"/>
    <cellStyle name="Normal 4" xfId="21"/>
    <cellStyle name="Normal 4 2" xfId="1930"/>
    <cellStyle name="Normal 4 3" xfId="1931"/>
    <cellStyle name="Normal 40" xfId="1932"/>
    <cellStyle name="Normal 40 10" xfId="5050"/>
    <cellStyle name="Normal 40 11" xfId="5051"/>
    <cellStyle name="Normal 40 12" xfId="5052"/>
    <cellStyle name="Normal 40 13" xfId="5053"/>
    <cellStyle name="Normal 40 14" xfId="5054"/>
    <cellStyle name="Normal 40 15" xfId="5055"/>
    <cellStyle name="Normal 40 16" xfId="5056"/>
    <cellStyle name="Normal 40 17" xfId="5057"/>
    <cellStyle name="Normal 40 18" xfId="5058"/>
    <cellStyle name="Normal 40 19" xfId="5059"/>
    <cellStyle name="Normal 40 2" xfId="5060"/>
    <cellStyle name="Normal 40 2 2" xfId="5061"/>
    <cellStyle name="Normal 40 2 3" xfId="5062"/>
    <cellStyle name="Normal 40 20" xfId="5063"/>
    <cellStyle name="Normal 40 21" xfId="5064"/>
    <cellStyle name="Normal 40 22" xfId="5065"/>
    <cellStyle name="Normal 40 23" xfId="5066"/>
    <cellStyle name="Normal 40 24" xfId="5067"/>
    <cellStyle name="Normal 40 25" xfId="5068"/>
    <cellStyle name="Normal 40 3" xfId="5069"/>
    <cellStyle name="Normal 40 3 2" xfId="5070"/>
    <cellStyle name="Normal 40 3 3" xfId="5071"/>
    <cellStyle name="Normal 40 4" xfId="5072"/>
    <cellStyle name="Normal 40 5" xfId="5073"/>
    <cellStyle name="Normal 40 6" xfId="5074"/>
    <cellStyle name="Normal 40 7" xfId="5075"/>
    <cellStyle name="Normal 40 8" xfId="5076"/>
    <cellStyle name="Normal 40 9" xfId="5077"/>
    <cellStyle name="Normal 41" xfId="1933"/>
    <cellStyle name="Normal 41 10" xfId="5078"/>
    <cellStyle name="Normal 41 11" xfId="5079"/>
    <cellStyle name="Normal 41 12" xfId="5080"/>
    <cellStyle name="Normal 41 13" xfId="5081"/>
    <cellStyle name="Normal 41 14" xfId="5082"/>
    <cellStyle name="Normal 41 15" xfId="5083"/>
    <cellStyle name="Normal 41 16" xfId="5084"/>
    <cellStyle name="Normal 41 17" xfId="5085"/>
    <cellStyle name="Normal 41 18" xfId="5086"/>
    <cellStyle name="Normal 41 19" xfId="5087"/>
    <cellStyle name="Normal 41 2" xfId="5088"/>
    <cellStyle name="Normal 41 2 2" xfId="5089"/>
    <cellStyle name="Normal 41 2 3" xfId="5090"/>
    <cellStyle name="Normal 41 20" xfId="5091"/>
    <cellStyle name="Normal 41 21" xfId="5092"/>
    <cellStyle name="Normal 41 22" xfId="5093"/>
    <cellStyle name="Normal 41 23" xfId="5094"/>
    <cellStyle name="Normal 41 24" xfId="5095"/>
    <cellStyle name="Normal 41 25" xfId="5096"/>
    <cellStyle name="Normal 41 3" xfId="5097"/>
    <cellStyle name="Normal 41 3 2" xfId="5098"/>
    <cellStyle name="Normal 41 3 3" xfId="5099"/>
    <cellStyle name="Normal 41 4" xfId="5100"/>
    <cellStyle name="Normal 41 5" xfId="5101"/>
    <cellStyle name="Normal 41 6" xfId="5102"/>
    <cellStyle name="Normal 41 7" xfId="5103"/>
    <cellStyle name="Normal 41 8" xfId="5104"/>
    <cellStyle name="Normal 41 9" xfId="5105"/>
    <cellStyle name="Normal 42" xfId="1934"/>
    <cellStyle name="Normal 42 10" xfId="5106"/>
    <cellStyle name="Normal 42 11" xfId="5107"/>
    <cellStyle name="Normal 42 12" xfId="5108"/>
    <cellStyle name="Normal 42 13" xfId="5109"/>
    <cellStyle name="Normal 42 14" xfId="5110"/>
    <cellStyle name="Normal 42 15" xfId="5111"/>
    <cellStyle name="Normal 42 16" xfId="5112"/>
    <cellStyle name="Normal 42 17" xfId="5113"/>
    <cellStyle name="Normal 42 18" xfId="5114"/>
    <cellStyle name="Normal 42 19" xfId="5115"/>
    <cellStyle name="Normal 42 2" xfId="5116"/>
    <cellStyle name="Normal 42 2 2" xfId="5117"/>
    <cellStyle name="Normal 42 2 3" xfId="5118"/>
    <cellStyle name="Normal 42 20" xfId="5119"/>
    <cellStyle name="Normal 42 21" xfId="5120"/>
    <cellStyle name="Normal 42 22" xfId="5121"/>
    <cellStyle name="Normal 42 23" xfId="5122"/>
    <cellStyle name="Normal 42 24" xfId="5123"/>
    <cellStyle name="Normal 42 25" xfId="5124"/>
    <cellStyle name="Normal 42 3" xfId="5125"/>
    <cellStyle name="Normal 42 3 2" xfId="5126"/>
    <cellStyle name="Normal 42 3 3" xfId="5127"/>
    <cellStyle name="Normal 42 4" xfId="5128"/>
    <cellStyle name="Normal 42 5" xfId="5129"/>
    <cellStyle name="Normal 42 6" xfId="5130"/>
    <cellStyle name="Normal 42 7" xfId="5131"/>
    <cellStyle name="Normal 42 8" xfId="5132"/>
    <cellStyle name="Normal 42 9" xfId="5133"/>
    <cellStyle name="Normal 43" xfId="1935"/>
    <cellStyle name="Normal 43 10" xfId="5134"/>
    <cellStyle name="Normal 43 11" xfId="5135"/>
    <cellStyle name="Normal 43 12" xfId="5136"/>
    <cellStyle name="Normal 43 13" xfId="5137"/>
    <cellStyle name="Normal 43 14" xfId="5138"/>
    <cellStyle name="Normal 43 15" xfId="5139"/>
    <cellStyle name="Normal 43 16" xfId="5140"/>
    <cellStyle name="Normal 43 17" xfId="5141"/>
    <cellStyle name="Normal 43 18" xfId="5142"/>
    <cellStyle name="Normal 43 19" xfId="5143"/>
    <cellStyle name="Normal 43 2" xfId="5144"/>
    <cellStyle name="Normal 43 2 2" xfId="5145"/>
    <cellStyle name="Normal 43 2 3" xfId="5146"/>
    <cellStyle name="Normal 43 20" xfId="5147"/>
    <cellStyle name="Normal 43 21" xfId="5148"/>
    <cellStyle name="Normal 43 22" xfId="5149"/>
    <cellStyle name="Normal 43 23" xfId="5150"/>
    <cellStyle name="Normal 43 24" xfId="5151"/>
    <cellStyle name="Normal 43 25" xfId="5152"/>
    <cellStyle name="Normal 43 3" xfId="5153"/>
    <cellStyle name="Normal 43 3 2" xfId="5154"/>
    <cellStyle name="Normal 43 3 3" xfId="5155"/>
    <cellStyle name="Normal 43 4" xfId="5156"/>
    <cellStyle name="Normal 43 5" xfId="5157"/>
    <cellStyle name="Normal 43 6" xfId="5158"/>
    <cellStyle name="Normal 43 7" xfId="5159"/>
    <cellStyle name="Normal 43 8" xfId="5160"/>
    <cellStyle name="Normal 43 9" xfId="5161"/>
    <cellStyle name="Normal 44" xfId="1936"/>
    <cellStyle name="Normal 44 10" xfId="5162"/>
    <cellStyle name="Normal 44 11" xfId="5163"/>
    <cellStyle name="Normal 44 12" xfId="5164"/>
    <cellStyle name="Normal 44 13" xfId="5165"/>
    <cellStyle name="Normal 44 14" xfId="5166"/>
    <cellStyle name="Normal 44 15" xfId="5167"/>
    <cellStyle name="Normal 44 16" xfId="5168"/>
    <cellStyle name="Normal 44 17" xfId="5169"/>
    <cellStyle name="Normal 44 18" xfId="5170"/>
    <cellStyle name="Normal 44 19" xfId="5171"/>
    <cellStyle name="Normal 44 2" xfId="5172"/>
    <cellStyle name="Normal 44 2 2" xfId="5173"/>
    <cellStyle name="Normal 44 2 3" xfId="5174"/>
    <cellStyle name="Normal 44 20" xfId="5175"/>
    <cellStyle name="Normal 44 21" xfId="5176"/>
    <cellStyle name="Normal 44 22" xfId="5177"/>
    <cellStyle name="Normal 44 23" xfId="5178"/>
    <cellStyle name="Normal 44 24" xfId="5179"/>
    <cellStyle name="Normal 44 25" xfId="5180"/>
    <cellStyle name="Normal 44 3" xfId="5181"/>
    <cellStyle name="Normal 44 3 2" xfId="5182"/>
    <cellStyle name="Normal 44 3 3" xfId="5183"/>
    <cellStyle name="Normal 44 4" xfId="5184"/>
    <cellStyle name="Normal 44 5" xfId="5185"/>
    <cellStyle name="Normal 44 6" xfId="5186"/>
    <cellStyle name="Normal 44 7" xfId="5187"/>
    <cellStyle name="Normal 44 8" xfId="5188"/>
    <cellStyle name="Normal 44 9" xfId="5189"/>
    <cellStyle name="Normal 45" xfId="1937"/>
    <cellStyle name="Normal 45 10" xfId="5190"/>
    <cellStyle name="Normal 45 11" xfId="5191"/>
    <cellStyle name="Normal 45 12" xfId="5192"/>
    <cellStyle name="Normal 45 13" xfId="5193"/>
    <cellStyle name="Normal 45 14" xfId="5194"/>
    <cellStyle name="Normal 45 15" xfId="5195"/>
    <cellStyle name="Normal 45 16" xfId="5196"/>
    <cellStyle name="Normal 45 17" xfId="5197"/>
    <cellStyle name="Normal 45 18" xfId="5198"/>
    <cellStyle name="Normal 45 19" xfId="5199"/>
    <cellStyle name="Normal 45 2" xfId="5200"/>
    <cellStyle name="Normal 45 2 2" xfId="5201"/>
    <cellStyle name="Normal 45 2 3" xfId="5202"/>
    <cellStyle name="Normal 45 20" xfId="5203"/>
    <cellStyle name="Normal 45 21" xfId="5204"/>
    <cellStyle name="Normal 45 22" xfId="5205"/>
    <cellStyle name="Normal 45 23" xfId="5206"/>
    <cellStyle name="Normal 45 24" xfId="5207"/>
    <cellStyle name="Normal 45 25" xfId="5208"/>
    <cellStyle name="Normal 45 3" xfId="5209"/>
    <cellStyle name="Normal 45 3 2" xfId="5210"/>
    <cellStyle name="Normal 45 3 3" xfId="5211"/>
    <cellStyle name="Normal 45 4" xfId="5212"/>
    <cellStyle name="Normal 45 5" xfId="5213"/>
    <cellStyle name="Normal 45 6" xfId="5214"/>
    <cellStyle name="Normal 45 7" xfId="5215"/>
    <cellStyle name="Normal 45 8" xfId="5216"/>
    <cellStyle name="Normal 45 9" xfId="5217"/>
    <cellStyle name="Normal 46" xfId="1938"/>
    <cellStyle name="Normal 46 10" xfId="5218"/>
    <cellStyle name="Normal 46 11" xfId="5219"/>
    <cellStyle name="Normal 46 12" xfId="5220"/>
    <cellStyle name="Normal 46 13" xfId="5221"/>
    <cellStyle name="Normal 46 14" xfId="5222"/>
    <cellStyle name="Normal 46 15" xfId="5223"/>
    <cellStyle name="Normal 46 16" xfId="5224"/>
    <cellStyle name="Normal 46 17" xfId="5225"/>
    <cellStyle name="Normal 46 18" xfId="5226"/>
    <cellStyle name="Normal 46 19" xfId="5227"/>
    <cellStyle name="Normal 46 2" xfId="5228"/>
    <cellStyle name="Normal 46 2 2" xfId="5229"/>
    <cellStyle name="Normal 46 2 3" xfId="5230"/>
    <cellStyle name="Normal 46 20" xfId="5231"/>
    <cellStyle name="Normal 46 21" xfId="5232"/>
    <cellStyle name="Normal 46 22" xfId="5233"/>
    <cellStyle name="Normal 46 23" xfId="5234"/>
    <cellStyle name="Normal 46 24" xfId="5235"/>
    <cellStyle name="Normal 46 25" xfId="5236"/>
    <cellStyle name="Normal 46 3" xfId="5237"/>
    <cellStyle name="Normal 46 3 2" xfId="5238"/>
    <cellStyle name="Normal 46 3 3" xfId="5239"/>
    <cellStyle name="Normal 46 4" xfId="5240"/>
    <cellStyle name="Normal 46 5" xfId="5241"/>
    <cellStyle name="Normal 46 6" xfId="5242"/>
    <cellStyle name="Normal 46 7" xfId="5243"/>
    <cellStyle name="Normal 46 8" xfId="5244"/>
    <cellStyle name="Normal 46 9" xfId="5245"/>
    <cellStyle name="Normal 47" xfId="1939"/>
    <cellStyle name="Normal 47 10" xfId="5246"/>
    <cellStyle name="Normal 47 11" xfId="5247"/>
    <cellStyle name="Normal 47 12" xfId="5248"/>
    <cellStyle name="Normal 47 13" xfId="5249"/>
    <cellStyle name="Normal 47 14" xfId="5250"/>
    <cellStyle name="Normal 47 15" xfId="5251"/>
    <cellStyle name="Normal 47 16" xfId="5252"/>
    <cellStyle name="Normal 47 17" xfId="5253"/>
    <cellStyle name="Normal 47 18" xfId="5254"/>
    <cellStyle name="Normal 47 19" xfId="5255"/>
    <cellStyle name="Normal 47 2" xfId="5256"/>
    <cellStyle name="Normal 47 2 2" xfId="5257"/>
    <cellStyle name="Normal 47 2 3" xfId="5258"/>
    <cellStyle name="Normal 47 20" xfId="5259"/>
    <cellStyle name="Normal 47 21" xfId="5260"/>
    <cellStyle name="Normal 47 22" xfId="5261"/>
    <cellStyle name="Normal 47 23" xfId="5262"/>
    <cellStyle name="Normal 47 24" xfId="5263"/>
    <cellStyle name="Normal 47 25" xfId="5264"/>
    <cellStyle name="Normal 47 3" xfId="5265"/>
    <cellStyle name="Normal 47 3 2" xfId="5266"/>
    <cellStyle name="Normal 47 3 3" xfId="5267"/>
    <cellStyle name="Normal 47 4" xfId="5268"/>
    <cellStyle name="Normal 47 5" xfId="5269"/>
    <cellStyle name="Normal 47 6" xfId="5270"/>
    <cellStyle name="Normal 47 7" xfId="5271"/>
    <cellStyle name="Normal 47 8" xfId="5272"/>
    <cellStyle name="Normal 47 9" xfId="5273"/>
    <cellStyle name="Normal 48" xfId="1940"/>
    <cellStyle name="Normal 48 10" xfId="5274"/>
    <cellStyle name="Normal 48 11" xfId="5275"/>
    <cellStyle name="Normal 48 12" xfId="5276"/>
    <cellStyle name="Normal 48 13" xfId="5277"/>
    <cellStyle name="Normal 48 14" xfId="5278"/>
    <cellStyle name="Normal 48 15" xfId="5279"/>
    <cellStyle name="Normal 48 16" xfId="5280"/>
    <cellStyle name="Normal 48 17" xfId="5281"/>
    <cellStyle name="Normal 48 18" xfId="5282"/>
    <cellStyle name="Normal 48 19" xfId="5283"/>
    <cellStyle name="Normal 48 2" xfId="5284"/>
    <cellStyle name="Normal 48 2 2" xfId="5285"/>
    <cellStyle name="Normal 48 2 3" xfId="5286"/>
    <cellStyle name="Normal 48 20" xfId="5287"/>
    <cellStyle name="Normal 48 21" xfId="5288"/>
    <cellStyle name="Normal 48 22" xfId="5289"/>
    <cellStyle name="Normal 48 23" xfId="5290"/>
    <cellStyle name="Normal 48 24" xfId="5291"/>
    <cellStyle name="Normal 48 25" xfId="5292"/>
    <cellStyle name="Normal 48 3" xfId="5293"/>
    <cellStyle name="Normal 48 3 2" xfId="5294"/>
    <cellStyle name="Normal 48 3 3" xfId="5295"/>
    <cellStyle name="Normal 48 4" xfId="5296"/>
    <cellStyle name="Normal 48 5" xfId="5297"/>
    <cellStyle name="Normal 48 6" xfId="5298"/>
    <cellStyle name="Normal 48 7" xfId="5299"/>
    <cellStyle name="Normal 48 8" xfId="5300"/>
    <cellStyle name="Normal 48 9" xfId="5301"/>
    <cellStyle name="Normal 49" xfId="1941"/>
    <cellStyle name="Normal 5" xfId="1942"/>
    <cellStyle name="Normal 5 10" xfId="5302"/>
    <cellStyle name="Normal 5 11" xfId="5303"/>
    <cellStyle name="Normal 5 12" xfId="5304"/>
    <cellStyle name="Normal 5 13" xfId="5305"/>
    <cellStyle name="Normal 5 14" xfId="5306"/>
    <cellStyle name="Normal 5 15" xfId="5307"/>
    <cellStyle name="Normal 5 16" xfId="5308"/>
    <cellStyle name="Normal 5 17" xfId="5309"/>
    <cellStyle name="Normal 5 18" xfId="5310"/>
    <cellStyle name="Normal 5 19" xfId="5311"/>
    <cellStyle name="Normal 5 2" xfId="1943"/>
    <cellStyle name="Normal 5 2 2" xfId="5312"/>
    <cellStyle name="Normal 5 2 3" xfId="5313"/>
    <cellStyle name="Normal 5 20" xfId="5314"/>
    <cellStyle name="Normal 5 21" xfId="5315"/>
    <cellStyle name="Normal 5 22" xfId="5316"/>
    <cellStyle name="Normal 5 23" xfId="5317"/>
    <cellStyle name="Normal 5 24" xfId="5318"/>
    <cellStyle name="Normal 5 25" xfId="5319"/>
    <cellStyle name="Normal 5 3" xfId="1944"/>
    <cellStyle name="Normal 5 3 2" xfId="5320"/>
    <cellStyle name="Normal 5 3 3" xfId="5321"/>
    <cellStyle name="Normal 5 4" xfId="5322"/>
    <cellStyle name="Normal 5 5" xfId="5323"/>
    <cellStyle name="Normal 5 6" xfId="5324"/>
    <cellStyle name="Normal 5 7" xfId="5325"/>
    <cellStyle name="Normal 5 8" xfId="5326"/>
    <cellStyle name="Normal 5 9" xfId="5327"/>
    <cellStyle name="Normal 50" xfId="5328"/>
    <cellStyle name="Normal 50 10" xfId="5329"/>
    <cellStyle name="Normal 50 11" xfId="5330"/>
    <cellStyle name="Normal 50 12" xfId="5331"/>
    <cellStyle name="Normal 50 13" xfId="5332"/>
    <cellStyle name="Normal 50 14" xfId="5333"/>
    <cellStyle name="Normal 50 15" xfId="5334"/>
    <cellStyle name="Normal 50 16" xfId="5335"/>
    <cellStyle name="Normal 50 17" xfId="5336"/>
    <cellStyle name="Normal 50 18" xfId="5337"/>
    <cellStyle name="Normal 50 19" xfId="5338"/>
    <cellStyle name="Normal 50 2" xfId="5339"/>
    <cellStyle name="Normal 50 2 2" xfId="5340"/>
    <cellStyle name="Normal 50 2 3" xfId="5341"/>
    <cellStyle name="Normal 50 20" xfId="5342"/>
    <cellStyle name="Normal 50 21" xfId="5343"/>
    <cellStyle name="Normal 50 22" xfId="5344"/>
    <cellStyle name="Normal 50 23" xfId="5345"/>
    <cellStyle name="Normal 50 24" xfId="5346"/>
    <cellStyle name="Normal 50 25" xfId="5347"/>
    <cellStyle name="Normal 50 26" xfId="5348"/>
    <cellStyle name="Normal 50 27" xfId="5349"/>
    <cellStyle name="Normal 50 28" xfId="5350"/>
    <cellStyle name="Normal 50 3" xfId="5351"/>
    <cellStyle name="Normal 50 3 2" xfId="5352"/>
    <cellStyle name="Normal 50 3 3" xfId="5353"/>
    <cellStyle name="Normal 50 4" xfId="5354"/>
    <cellStyle name="Normal 50 5" xfId="5355"/>
    <cellStyle name="Normal 50 6" xfId="5356"/>
    <cellStyle name="Normal 50 7" xfId="5357"/>
    <cellStyle name="Normal 50 8" xfId="5358"/>
    <cellStyle name="Normal 50 9" xfId="5359"/>
    <cellStyle name="Normal 51" xfId="1945"/>
    <cellStyle name="Normal 51 10" xfId="5360"/>
    <cellStyle name="Normal 51 11" xfId="5361"/>
    <cellStyle name="Normal 51 12" xfId="5362"/>
    <cellStyle name="Normal 51 13" xfId="5363"/>
    <cellStyle name="Normal 51 14" xfId="5364"/>
    <cellStyle name="Normal 51 15" xfId="5365"/>
    <cellStyle name="Normal 51 16" xfId="5366"/>
    <cellStyle name="Normal 51 17" xfId="5367"/>
    <cellStyle name="Normal 51 18" xfId="5368"/>
    <cellStyle name="Normal 51 19" xfId="5369"/>
    <cellStyle name="Normal 51 2" xfId="5370"/>
    <cellStyle name="Normal 51 2 2" xfId="5371"/>
    <cellStyle name="Normal 51 2 3" xfId="5372"/>
    <cellStyle name="Normal 51 20" xfId="5373"/>
    <cellStyle name="Normal 51 21" xfId="5374"/>
    <cellStyle name="Normal 51 22" xfId="5375"/>
    <cellStyle name="Normal 51 23" xfId="5376"/>
    <cellStyle name="Normal 51 24" xfId="5377"/>
    <cellStyle name="Normal 51 25" xfId="5378"/>
    <cellStyle name="Normal 51 3" xfId="5379"/>
    <cellStyle name="Normal 51 3 2" xfId="5380"/>
    <cellStyle name="Normal 51 3 3" xfId="5381"/>
    <cellStyle name="Normal 51 4" xfId="5382"/>
    <cellStyle name="Normal 51 5" xfId="5383"/>
    <cellStyle name="Normal 51 6" xfId="5384"/>
    <cellStyle name="Normal 51 7" xfId="5385"/>
    <cellStyle name="Normal 51 8" xfId="5386"/>
    <cellStyle name="Normal 51 9" xfId="5387"/>
    <cellStyle name="Normal 52" xfId="1946"/>
    <cellStyle name="Normal 53" xfId="1947"/>
    <cellStyle name="Normal 53 10" xfId="5388"/>
    <cellStyle name="Normal 53 11" xfId="5389"/>
    <cellStyle name="Normal 53 12" xfId="5390"/>
    <cellStyle name="Normal 53 13" xfId="5391"/>
    <cellStyle name="Normal 53 14" xfId="5392"/>
    <cellStyle name="Normal 53 15" xfId="5393"/>
    <cellStyle name="Normal 53 16" xfId="5394"/>
    <cellStyle name="Normal 53 17" xfId="5395"/>
    <cellStyle name="Normal 53 18" xfId="5396"/>
    <cellStyle name="Normal 53 19" xfId="5397"/>
    <cellStyle name="Normal 53 2" xfId="5398"/>
    <cellStyle name="Normal 53 2 2" xfId="5399"/>
    <cellStyle name="Normal 53 2 3" xfId="5400"/>
    <cellStyle name="Normal 53 20" xfId="5401"/>
    <cellStyle name="Normal 53 21" xfId="5402"/>
    <cellStyle name="Normal 53 22" xfId="5403"/>
    <cellStyle name="Normal 53 23" xfId="5404"/>
    <cellStyle name="Normal 53 24" xfId="5405"/>
    <cellStyle name="Normal 53 25" xfId="5406"/>
    <cellStyle name="Normal 53 3" xfId="5407"/>
    <cellStyle name="Normal 53 3 2" xfId="5408"/>
    <cellStyle name="Normal 53 3 3" xfId="5409"/>
    <cellStyle name="Normal 53 4" xfId="5410"/>
    <cellStyle name="Normal 53 5" xfId="5411"/>
    <cellStyle name="Normal 53 6" xfId="5412"/>
    <cellStyle name="Normal 53 7" xfId="5413"/>
    <cellStyle name="Normal 53 8" xfId="5414"/>
    <cellStyle name="Normal 53 9" xfId="5415"/>
    <cellStyle name="Normal 54" xfId="1948"/>
    <cellStyle name="Normal 54 10" xfId="5416"/>
    <cellStyle name="Normal 54 11" xfId="5417"/>
    <cellStyle name="Normal 54 12" xfId="5418"/>
    <cellStyle name="Normal 54 13" xfId="5419"/>
    <cellStyle name="Normal 54 14" xfId="5420"/>
    <cellStyle name="Normal 54 15" xfId="5421"/>
    <cellStyle name="Normal 54 16" xfId="5422"/>
    <cellStyle name="Normal 54 17" xfId="5423"/>
    <cellStyle name="Normal 54 18" xfId="5424"/>
    <cellStyle name="Normal 54 19" xfId="5425"/>
    <cellStyle name="Normal 54 2" xfId="5426"/>
    <cellStyle name="Normal 54 2 2" xfId="5427"/>
    <cellStyle name="Normal 54 2 3" xfId="5428"/>
    <cellStyle name="Normal 54 20" xfId="5429"/>
    <cellStyle name="Normal 54 21" xfId="5430"/>
    <cellStyle name="Normal 54 22" xfId="5431"/>
    <cellStyle name="Normal 54 23" xfId="5432"/>
    <cellStyle name="Normal 54 24" xfId="5433"/>
    <cellStyle name="Normal 54 25" xfId="5434"/>
    <cellStyle name="Normal 54 3" xfId="5435"/>
    <cellStyle name="Normal 54 3 2" xfId="5436"/>
    <cellStyle name="Normal 54 3 3" xfId="5437"/>
    <cellStyle name="Normal 54 4" xfId="5438"/>
    <cellStyle name="Normal 54 5" xfId="5439"/>
    <cellStyle name="Normal 54 6" xfId="5440"/>
    <cellStyle name="Normal 54 7" xfId="5441"/>
    <cellStyle name="Normal 54 8" xfId="5442"/>
    <cellStyle name="Normal 54 9" xfId="5443"/>
    <cellStyle name="Normal 55" xfId="1949"/>
    <cellStyle name="Normal 55 10" xfId="5444"/>
    <cellStyle name="Normal 55 11" xfId="5445"/>
    <cellStyle name="Normal 55 12" xfId="5446"/>
    <cellStyle name="Normal 55 13" xfId="5447"/>
    <cellStyle name="Normal 55 14" xfId="5448"/>
    <cellStyle name="Normal 55 15" xfId="5449"/>
    <cellStyle name="Normal 55 16" xfId="5450"/>
    <cellStyle name="Normal 55 17" xfId="5451"/>
    <cellStyle name="Normal 55 18" xfId="5452"/>
    <cellStyle name="Normal 55 19" xfId="5453"/>
    <cellStyle name="Normal 55 2" xfId="5454"/>
    <cellStyle name="Normal 55 2 2" xfId="5455"/>
    <cellStyle name="Normal 55 2 3" xfId="5456"/>
    <cellStyle name="Normal 55 20" xfId="5457"/>
    <cellStyle name="Normal 55 21" xfId="5458"/>
    <cellStyle name="Normal 55 22" xfId="5459"/>
    <cellStyle name="Normal 55 23" xfId="5460"/>
    <cellStyle name="Normal 55 24" xfId="5461"/>
    <cellStyle name="Normal 55 25" xfId="5462"/>
    <cellStyle name="Normal 55 3" xfId="5463"/>
    <cellStyle name="Normal 55 3 2" xfId="5464"/>
    <cellStyle name="Normal 55 3 3" xfId="5465"/>
    <cellStyle name="Normal 55 4" xfId="5466"/>
    <cellStyle name="Normal 55 5" xfId="5467"/>
    <cellStyle name="Normal 55 6" xfId="5468"/>
    <cellStyle name="Normal 55 7" xfId="5469"/>
    <cellStyle name="Normal 55 8" xfId="5470"/>
    <cellStyle name="Normal 55 9" xfId="5471"/>
    <cellStyle name="Normal 56" xfId="1950"/>
    <cellStyle name="Normal 56 10" xfId="5472"/>
    <cellStyle name="Normal 56 11" xfId="5473"/>
    <cellStyle name="Normal 56 12" xfId="5474"/>
    <cellStyle name="Normal 56 13" xfId="5475"/>
    <cellStyle name="Normal 56 14" xfId="5476"/>
    <cellStyle name="Normal 56 15" xfId="5477"/>
    <cellStyle name="Normal 56 16" xfId="5478"/>
    <cellStyle name="Normal 56 17" xfId="5479"/>
    <cellStyle name="Normal 56 18" xfId="5480"/>
    <cellStyle name="Normal 56 19" xfId="5481"/>
    <cellStyle name="Normal 56 2" xfId="5482"/>
    <cellStyle name="Normal 56 2 2" xfId="5483"/>
    <cellStyle name="Normal 56 2 3" xfId="5484"/>
    <cellStyle name="Normal 56 20" xfId="5485"/>
    <cellStyle name="Normal 56 21" xfId="5486"/>
    <cellStyle name="Normal 56 22" xfId="5487"/>
    <cellStyle name="Normal 56 23" xfId="5488"/>
    <cellStyle name="Normal 56 24" xfId="5489"/>
    <cellStyle name="Normal 56 25" xfId="5490"/>
    <cellStyle name="Normal 56 3" xfId="5491"/>
    <cellStyle name="Normal 56 3 2" xfId="5492"/>
    <cellStyle name="Normal 56 3 3" xfId="5493"/>
    <cellStyle name="Normal 56 4" xfId="5494"/>
    <cellStyle name="Normal 56 5" xfId="5495"/>
    <cellStyle name="Normal 56 6" xfId="5496"/>
    <cellStyle name="Normal 56 7" xfId="5497"/>
    <cellStyle name="Normal 56 8" xfId="5498"/>
    <cellStyle name="Normal 56 9" xfId="5499"/>
    <cellStyle name="Normal 57" xfId="1951"/>
    <cellStyle name="Normal 57 10" xfId="5500"/>
    <cellStyle name="Normal 57 11" xfId="5501"/>
    <cellStyle name="Normal 57 12" xfId="5502"/>
    <cellStyle name="Normal 57 13" xfId="5503"/>
    <cellStyle name="Normal 57 14" xfId="5504"/>
    <cellStyle name="Normal 57 15" xfId="5505"/>
    <cellStyle name="Normal 57 16" xfId="5506"/>
    <cellStyle name="Normal 57 17" xfId="5507"/>
    <cellStyle name="Normal 57 18" xfId="5508"/>
    <cellStyle name="Normal 57 19" xfId="5509"/>
    <cellStyle name="Normal 57 2" xfId="5510"/>
    <cellStyle name="Normal 57 2 2" xfId="5511"/>
    <cellStyle name="Normal 57 2 3" xfId="5512"/>
    <cellStyle name="Normal 57 20" xfId="5513"/>
    <cellStyle name="Normal 57 21" xfId="5514"/>
    <cellStyle name="Normal 57 22" xfId="5515"/>
    <cellStyle name="Normal 57 23" xfId="5516"/>
    <cellStyle name="Normal 57 24" xfId="5517"/>
    <cellStyle name="Normal 57 25" xfId="5518"/>
    <cellStyle name="Normal 57 3" xfId="5519"/>
    <cellStyle name="Normal 57 3 2" xfId="5520"/>
    <cellStyle name="Normal 57 3 3" xfId="5521"/>
    <cellStyle name="Normal 57 4" xfId="5522"/>
    <cellStyle name="Normal 57 5" xfId="5523"/>
    <cellStyle name="Normal 57 6" xfId="5524"/>
    <cellStyle name="Normal 57 7" xfId="5525"/>
    <cellStyle name="Normal 57 8" xfId="5526"/>
    <cellStyle name="Normal 57 9" xfId="5527"/>
    <cellStyle name="Normal 58" xfId="1952"/>
    <cellStyle name="Normal 59" xfId="1953"/>
    <cellStyle name="Normal 59 10" xfId="5528"/>
    <cellStyle name="Normal 59 11" xfId="5529"/>
    <cellStyle name="Normal 59 12" xfId="5530"/>
    <cellStyle name="Normal 59 13" xfId="5531"/>
    <cellStyle name="Normal 59 14" xfId="5532"/>
    <cellStyle name="Normal 59 15" xfId="5533"/>
    <cellStyle name="Normal 59 16" xfId="5534"/>
    <cellStyle name="Normal 59 17" xfId="5535"/>
    <cellStyle name="Normal 59 18" xfId="5536"/>
    <cellStyle name="Normal 59 19" xfId="5537"/>
    <cellStyle name="Normal 59 2" xfId="5538"/>
    <cellStyle name="Normal 59 2 2" xfId="5539"/>
    <cellStyle name="Normal 59 2 3" xfId="5540"/>
    <cellStyle name="Normal 59 20" xfId="5541"/>
    <cellStyle name="Normal 59 21" xfId="5542"/>
    <cellStyle name="Normal 59 22" xfId="5543"/>
    <cellStyle name="Normal 59 23" xfId="5544"/>
    <cellStyle name="Normal 59 24" xfId="5545"/>
    <cellStyle name="Normal 59 25" xfId="5546"/>
    <cellStyle name="Normal 59 3" xfId="5547"/>
    <cellStyle name="Normal 59 3 2" xfId="5548"/>
    <cellStyle name="Normal 59 3 3" xfId="5549"/>
    <cellStyle name="Normal 59 4" xfId="5550"/>
    <cellStyle name="Normal 59 5" xfId="5551"/>
    <cellStyle name="Normal 59 6" xfId="5552"/>
    <cellStyle name="Normal 59 7" xfId="5553"/>
    <cellStyle name="Normal 59 8" xfId="5554"/>
    <cellStyle name="Normal 59 9" xfId="5555"/>
    <cellStyle name="Normal 6" xfId="22"/>
    <cellStyle name="Normal 6 10" xfId="5556"/>
    <cellStyle name="Normal 6 11" xfId="5557"/>
    <cellStyle name="Normal 6 12" xfId="5558"/>
    <cellStyle name="Normal 6 13" xfId="5559"/>
    <cellStyle name="Normal 6 14" xfId="5560"/>
    <cellStyle name="Normal 6 15" xfId="5561"/>
    <cellStyle name="Normal 6 16" xfId="5562"/>
    <cellStyle name="Normal 6 17" xfId="5563"/>
    <cellStyle name="Normal 6 18" xfId="5564"/>
    <cellStyle name="Normal 6 19" xfId="5565"/>
    <cellStyle name="Normal 6 2" xfId="23"/>
    <cellStyle name="Normal 6 2 2" xfId="5566"/>
    <cellStyle name="Normal 6 2 3" xfId="5567"/>
    <cellStyle name="Normal 6 2 4" xfId="6700"/>
    <cellStyle name="Normal 6 2 5" xfId="6701"/>
    <cellStyle name="Normal 6 20" xfId="5568"/>
    <cellStyle name="Normal 6 21" xfId="5569"/>
    <cellStyle name="Normal 6 22" xfId="5570"/>
    <cellStyle name="Normal 6 23" xfId="5571"/>
    <cellStyle name="Normal 6 24" xfId="5572"/>
    <cellStyle name="Normal 6 25" xfId="5573"/>
    <cellStyle name="Normal 6 3" xfId="1954"/>
    <cellStyle name="Normal 6 3 2" xfId="5574"/>
    <cellStyle name="Normal 6 3 3" xfId="5575"/>
    <cellStyle name="Normal 6 4" xfId="5576"/>
    <cellStyle name="Normal 6 5" xfId="5577"/>
    <cellStyle name="Normal 6 6" xfId="5578"/>
    <cellStyle name="Normal 6 7" xfId="5579"/>
    <cellStyle name="Normal 6 8" xfId="5580"/>
    <cellStyle name="Normal 6 9" xfId="5581"/>
    <cellStyle name="Normal 60" xfId="1955"/>
    <cellStyle name="Normal 60 10" xfId="5582"/>
    <cellStyle name="Normal 60 11" xfId="5583"/>
    <cellStyle name="Normal 60 12" xfId="5584"/>
    <cellStyle name="Normal 60 13" xfId="5585"/>
    <cellStyle name="Normal 60 14" xfId="5586"/>
    <cellStyle name="Normal 60 15" xfId="5587"/>
    <cellStyle name="Normal 60 16" xfId="5588"/>
    <cellStyle name="Normal 60 17" xfId="5589"/>
    <cellStyle name="Normal 60 18" xfId="5590"/>
    <cellStyle name="Normal 60 19" xfId="5591"/>
    <cellStyle name="Normal 60 2" xfId="5592"/>
    <cellStyle name="Normal 60 2 2" xfId="5593"/>
    <cellStyle name="Normal 60 2 3" xfId="5594"/>
    <cellStyle name="Normal 60 20" xfId="5595"/>
    <cellStyle name="Normal 60 21" xfId="5596"/>
    <cellStyle name="Normal 60 22" xfId="5597"/>
    <cellStyle name="Normal 60 23" xfId="5598"/>
    <cellStyle name="Normal 60 24" xfId="5599"/>
    <cellStyle name="Normal 60 25" xfId="5600"/>
    <cellStyle name="Normal 60 3" xfId="5601"/>
    <cellStyle name="Normal 60 3 2" xfId="5602"/>
    <cellStyle name="Normal 60 3 3" xfId="5603"/>
    <cellStyle name="Normal 60 4" xfId="5604"/>
    <cellStyle name="Normal 60 5" xfId="5605"/>
    <cellStyle name="Normal 60 6" xfId="5606"/>
    <cellStyle name="Normal 60 7" xfId="5607"/>
    <cellStyle name="Normal 60 8" xfId="5608"/>
    <cellStyle name="Normal 60 9" xfId="5609"/>
    <cellStyle name="Normal 61" xfId="1956"/>
    <cellStyle name="Normal 61 10" xfId="5610"/>
    <cellStyle name="Normal 61 11" xfId="5611"/>
    <cellStyle name="Normal 61 12" xfId="5612"/>
    <cellStyle name="Normal 61 13" xfId="5613"/>
    <cellStyle name="Normal 61 14" xfId="5614"/>
    <cellStyle name="Normal 61 15" xfId="5615"/>
    <cellStyle name="Normal 61 16" xfId="5616"/>
    <cellStyle name="Normal 61 17" xfId="5617"/>
    <cellStyle name="Normal 61 18" xfId="5618"/>
    <cellStyle name="Normal 61 19" xfId="5619"/>
    <cellStyle name="Normal 61 2" xfId="5620"/>
    <cellStyle name="Normal 61 2 2" xfId="5621"/>
    <cellStyle name="Normal 61 2 3" xfId="5622"/>
    <cellStyle name="Normal 61 20" xfId="5623"/>
    <cellStyle name="Normal 61 21" xfId="5624"/>
    <cellStyle name="Normal 61 22" xfId="5625"/>
    <cellStyle name="Normal 61 23" xfId="5626"/>
    <cellStyle name="Normal 61 24" xfId="5627"/>
    <cellStyle name="Normal 61 25" xfId="5628"/>
    <cellStyle name="Normal 61 3" xfId="5629"/>
    <cellStyle name="Normal 61 3 2" xfId="5630"/>
    <cellStyle name="Normal 61 3 3" xfId="5631"/>
    <cellStyle name="Normal 61 4" xfId="5632"/>
    <cellStyle name="Normal 61 5" xfId="5633"/>
    <cellStyle name="Normal 61 6" xfId="5634"/>
    <cellStyle name="Normal 61 7" xfId="5635"/>
    <cellStyle name="Normal 61 8" xfId="5636"/>
    <cellStyle name="Normal 61 9" xfId="5637"/>
    <cellStyle name="Normal 62" xfId="24"/>
    <cellStyle name="Normal 62 10" xfId="5638"/>
    <cellStyle name="Normal 62 11" xfId="5639"/>
    <cellStyle name="Normal 62 12" xfId="5640"/>
    <cellStyle name="Normal 62 13" xfId="5641"/>
    <cellStyle name="Normal 62 14" xfId="5642"/>
    <cellStyle name="Normal 62 15" xfId="5643"/>
    <cellStyle name="Normal 62 16" xfId="5644"/>
    <cellStyle name="Normal 62 17" xfId="5645"/>
    <cellStyle name="Normal 62 18" xfId="5646"/>
    <cellStyle name="Normal 62 19" xfId="5647"/>
    <cellStyle name="Normal 62 2" xfId="1957"/>
    <cellStyle name="Normal 62 2 2" xfId="5648"/>
    <cellStyle name="Normal 62 2 3" xfId="5649"/>
    <cellStyle name="Normal 62 20" xfId="5650"/>
    <cellStyle name="Normal 62 21" xfId="5651"/>
    <cellStyle name="Normal 62 22" xfId="5652"/>
    <cellStyle name="Normal 62 23" xfId="5653"/>
    <cellStyle name="Normal 62 24" xfId="5654"/>
    <cellStyle name="Normal 62 25" xfId="5655"/>
    <cellStyle name="Normal 62 3" xfId="5656"/>
    <cellStyle name="Normal 62 3 2" xfId="5657"/>
    <cellStyle name="Normal 62 3 3" xfId="5658"/>
    <cellStyle name="Normal 62 4" xfId="5659"/>
    <cellStyle name="Normal 62 5" xfId="5660"/>
    <cellStyle name="Normal 62 6" xfId="5661"/>
    <cellStyle name="Normal 62 7" xfId="5662"/>
    <cellStyle name="Normal 62 8" xfId="5663"/>
    <cellStyle name="Normal 62 9" xfId="5664"/>
    <cellStyle name="Normal 63" xfId="1958"/>
    <cellStyle name="Normal 63 10" xfId="5665"/>
    <cellStyle name="Normal 63 11" xfId="5666"/>
    <cellStyle name="Normal 63 12" xfId="5667"/>
    <cellStyle name="Normal 63 13" xfId="5668"/>
    <cellStyle name="Normal 63 14" xfId="5669"/>
    <cellStyle name="Normal 63 15" xfId="5670"/>
    <cellStyle name="Normal 63 16" xfId="5671"/>
    <cellStyle name="Normal 63 17" xfId="5672"/>
    <cellStyle name="Normal 63 18" xfId="5673"/>
    <cellStyle name="Normal 63 19" xfId="5674"/>
    <cellStyle name="Normal 63 2" xfId="5675"/>
    <cellStyle name="Normal 63 2 2" xfId="5676"/>
    <cellStyle name="Normal 63 2 3" xfId="5677"/>
    <cellStyle name="Normal 63 20" xfId="5678"/>
    <cellStyle name="Normal 63 21" xfId="5679"/>
    <cellStyle name="Normal 63 22" xfId="5680"/>
    <cellStyle name="Normal 63 23" xfId="5681"/>
    <cellStyle name="Normal 63 24" xfId="5682"/>
    <cellStyle name="Normal 63 25" xfId="5683"/>
    <cellStyle name="Normal 63 3" xfId="5684"/>
    <cellStyle name="Normal 63 3 2" xfId="5685"/>
    <cellStyle name="Normal 63 3 3" xfId="5686"/>
    <cellStyle name="Normal 63 4" xfId="5687"/>
    <cellStyle name="Normal 63 5" xfId="5688"/>
    <cellStyle name="Normal 63 6" xfId="5689"/>
    <cellStyle name="Normal 63 7" xfId="5690"/>
    <cellStyle name="Normal 63 8" xfId="5691"/>
    <cellStyle name="Normal 63 9" xfId="5692"/>
    <cellStyle name="Normal 64" xfId="1959"/>
    <cellStyle name="Normal 64 10" xfId="5693"/>
    <cellStyle name="Normal 64 11" xfId="5694"/>
    <cellStyle name="Normal 64 12" xfId="5695"/>
    <cellStyle name="Normal 64 13" xfId="5696"/>
    <cellStyle name="Normal 64 14" xfId="5697"/>
    <cellStyle name="Normal 64 15" xfId="5698"/>
    <cellStyle name="Normal 64 16" xfId="5699"/>
    <cellStyle name="Normal 64 17" xfId="5700"/>
    <cellStyle name="Normal 64 18" xfId="5701"/>
    <cellStyle name="Normal 64 19" xfId="5702"/>
    <cellStyle name="Normal 64 2" xfId="5703"/>
    <cellStyle name="Normal 64 2 2" xfId="5704"/>
    <cellStyle name="Normal 64 2 3" xfId="5705"/>
    <cellStyle name="Normal 64 20" xfId="5706"/>
    <cellStyle name="Normal 64 21" xfId="5707"/>
    <cellStyle name="Normal 64 22" xfId="5708"/>
    <cellStyle name="Normal 64 23" xfId="5709"/>
    <cellStyle name="Normal 64 24" xfId="5710"/>
    <cellStyle name="Normal 64 25" xfId="5711"/>
    <cellStyle name="Normal 64 3" xfId="5712"/>
    <cellStyle name="Normal 64 3 2" xfId="5713"/>
    <cellStyle name="Normal 64 3 3" xfId="5714"/>
    <cellStyle name="Normal 64 4" xfId="5715"/>
    <cellStyle name="Normal 64 5" xfId="5716"/>
    <cellStyle name="Normal 64 6" xfId="5717"/>
    <cellStyle name="Normal 64 7" xfId="5718"/>
    <cellStyle name="Normal 64 8" xfId="5719"/>
    <cellStyle name="Normal 64 9" xfId="5720"/>
    <cellStyle name="Normal 65" xfId="1960"/>
    <cellStyle name="Normal 65 10" xfId="5721"/>
    <cellStyle name="Normal 65 11" xfId="5722"/>
    <cellStyle name="Normal 65 12" xfId="5723"/>
    <cellStyle name="Normal 65 13" xfId="5724"/>
    <cellStyle name="Normal 65 14" xfId="5725"/>
    <cellStyle name="Normal 65 15" xfId="5726"/>
    <cellStyle name="Normal 65 16" xfId="5727"/>
    <cellStyle name="Normal 65 17" xfId="5728"/>
    <cellStyle name="Normal 65 18" xfId="5729"/>
    <cellStyle name="Normal 65 19" xfId="5730"/>
    <cellStyle name="Normal 65 2" xfId="5731"/>
    <cellStyle name="Normal 65 2 2" xfId="5732"/>
    <cellStyle name="Normal 65 2 3" xfId="5733"/>
    <cellStyle name="Normal 65 20" xfId="5734"/>
    <cellStyle name="Normal 65 21" xfId="5735"/>
    <cellStyle name="Normal 65 22" xfId="5736"/>
    <cellStyle name="Normal 65 23" xfId="5737"/>
    <cellStyle name="Normal 65 24" xfId="5738"/>
    <cellStyle name="Normal 65 25" xfId="5739"/>
    <cellStyle name="Normal 65 3" xfId="5740"/>
    <cellStyle name="Normal 65 3 2" xfId="5741"/>
    <cellStyle name="Normal 65 3 3" xfId="5742"/>
    <cellStyle name="Normal 65 4" xfId="5743"/>
    <cellStyle name="Normal 65 5" xfId="5744"/>
    <cellStyle name="Normal 65 6" xfId="5745"/>
    <cellStyle name="Normal 65 7" xfId="5746"/>
    <cellStyle name="Normal 65 8" xfId="5747"/>
    <cellStyle name="Normal 65 9" xfId="5748"/>
    <cellStyle name="Normal 66" xfId="25"/>
    <cellStyle name="Normal 66 10" xfId="5749"/>
    <cellStyle name="Normal 66 11" xfId="5750"/>
    <cellStyle name="Normal 66 12" xfId="5751"/>
    <cellStyle name="Normal 66 13" xfId="5752"/>
    <cellStyle name="Normal 66 14" xfId="5753"/>
    <cellStyle name="Normal 66 15" xfId="5754"/>
    <cellStyle name="Normal 66 16" xfId="5755"/>
    <cellStyle name="Normal 66 17" xfId="5756"/>
    <cellStyle name="Normal 66 18" xfId="5757"/>
    <cellStyle name="Normal 66 19" xfId="5758"/>
    <cellStyle name="Normal 66 2" xfId="1961"/>
    <cellStyle name="Normal 66 2 2" xfId="5759"/>
    <cellStyle name="Normal 66 2 3" xfId="5760"/>
    <cellStyle name="Normal 66 20" xfId="5761"/>
    <cellStyle name="Normal 66 21" xfId="5762"/>
    <cellStyle name="Normal 66 22" xfId="5763"/>
    <cellStyle name="Normal 66 23" xfId="5764"/>
    <cellStyle name="Normal 66 24" xfId="5765"/>
    <cellStyle name="Normal 66 25" xfId="5766"/>
    <cellStyle name="Normal 66 3" xfId="5767"/>
    <cellStyle name="Normal 66 3 2" xfId="5768"/>
    <cellStyle name="Normal 66 3 3" xfId="5769"/>
    <cellStyle name="Normal 66 4" xfId="5770"/>
    <cellStyle name="Normal 66 5" xfId="5771"/>
    <cellStyle name="Normal 66 6" xfId="5772"/>
    <cellStyle name="Normal 66 7" xfId="5773"/>
    <cellStyle name="Normal 66 8" xfId="5774"/>
    <cellStyle name="Normal 66 9" xfId="5775"/>
    <cellStyle name="Normal 67" xfId="1962"/>
    <cellStyle name="Normal 67 10" xfId="5776"/>
    <cellStyle name="Normal 67 11" xfId="5777"/>
    <cellStyle name="Normal 67 12" xfId="5778"/>
    <cellStyle name="Normal 67 13" xfId="5779"/>
    <cellStyle name="Normal 67 14" xfId="5780"/>
    <cellStyle name="Normal 67 15" xfId="5781"/>
    <cellStyle name="Normal 67 16" xfId="5782"/>
    <cellStyle name="Normal 67 17" xfId="5783"/>
    <cellStyle name="Normal 67 18" xfId="5784"/>
    <cellStyle name="Normal 67 19" xfId="5785"/>
    <cellStyle name="Normal 67 2" xfId="5786"/>
    <cellStyle name="Normal 67 2 2" xfId="5787"/>
    <cellStyle name="Normal 67 2 3" xfId="5788"/>
    <cellStyle name="Normal 67 20" xfId="5789"/>
    <cellStyle name="Normal 67 21" xfId="5790"/>
    <cellStyle name="Normal 67 22" xfId="5791"/>
    <cellStyle name="Normal 67 23" xfId="5792"/>
    <cellStyle name="Normal 67 24" xfId="5793"/>
    <cellStyle name="Normal 67 25" xfId="5794"/>
    <cellStyle name="Normal 67 3" xfId="5795"/>
    <cellStyle name="Normal 67 3 2" xfId="5796"/>
    <cellStyle name="Normal 67 3 3" xfId="5797"/>
    <cellStyle name="Normal 67 4" xfId="5798"/>
    <cellStyle name="Normal 67 5" xfId="5799"/>
    <cellStyle name="Normal 67 6" xfId="5800"/>
    <cellStyle name="Normal 67 7" xfId="5801"/>
    <cellStyle name="Normal 67 8" xfId="5802"/>
    <cellStyle name="Normal 67 9" xfId="5803"/>
    <cellStyle name="Normal 68" xfId="1963"/>
    <cellStyle name="Normal 68 10" xfId="5804"/>
    <cellStyle name="Normal 68 11" xfId="5805"/>
    <cellStyle name="Normal 68 12" xfId="5806"/>
    <cellStyle name="Normal 68 13" xfId="5807"/>
    <cellStyle name="Normal 68 14" xfId="5808"/>
    <cellStyle name="Normal 68 15" xfId="5809"/>
    <cellStyle name="Normal 68 16" xfId="5810"/>
    <cellStyle name="Normal 68 17" xfId="5811"/>
    <cellStyle name="Normal 68 18" xfId="5812"/>
    <cellStyle name="Normal 68 19" xfId="5813"/>
    <cellStyle name="Normal 68 2" xfId="5814"/>
    <cellStyle name="Normal 68 2 2" xfId="5815"/>
    <cellStyle name="Normal 68 2 3" xfId="5816"/>
    <cellStyle name="Normal 68 20" xfId="5817"/>
    <cellStyle name="Normal 68 21" xfId="5818"/>
    <cellStyle name="Normal 68 22" xfId="5819"/>
    <cellStyle name="Normal 68 23" xfId="5820"/>
    <cellStyle name="Normal 68 24" xfId="5821"/>
    <cellStyle name="Normal 68 25" xfId="5822"/>
    <cellStyle name="Normal 68 3" xfId="5823"/>
    <cellStyle name="Normal 68 3 2" xfId="5824"/>
    <cellStyle name="Normal 68 3 3" xfId="5825"/>
    <cellStyle name="Normal 68 4" xfId="5826"/>
    <cellStyle name="Normal 68 5" xfId="5827"/>
    <cellStyle name="Normal 68 6" xfId="5828"/>
    <cellStyle name="Normal 68 7" xfId="5829"/>
    <cellStyle name="Normal 68 8" xfId="5830"/>
    <cellStyle name="Normal 68 9" xfId="5831"/>
    <cellStyle name="Normal 69" xfId="1964"/>
    <cellStyle name="Normal 69 10" xfId="5832"/>
    <cellStyle name="Normal 69 11" xfId="5833"/>
    <cellStyle name="Normal 69 12" xfId="5834"/>
    <cellStyle name="Normal 69 13" xfId="5835"/>
    <cellStyle name="Normal 69 14" xfId="5836"/>
    <cellStyle name="Normal 69 15" xfId="5837"/>
    <cellStyle name="Normal 69 16" xfId="5838"/>
    <cellStyle name="Normal 69 17" xfId="5839"/>
    <cellStyle name="Normal 69 18" xfId="5840"/>
    <cellStyle name="Normal 69 19" xfId="5841"/>
    <cellStyle name="Normal 69 2" xfId="5842"/>
    <cellStyle name="Normal 69 2 2" xfId="5843"/>
    <cellStyle name="Normal 69 2 3" xfId="5844"/>
    <cellStyle name="Normal 69 20" xfId="5845"/>
    <cellStyle name="Normal 69 21" xfId="5846"/>
    <cellStyle name="Normal 69 22" xfId="5847"/>
    <cellStyle name="Normal 69 23" xfId="5848"/>
    <cellStyle name="Normal 69 24" xfId="5849"/>
    <cellStyle name="Normal 69 25" xfId="5850"/>
    <cellStyle name="Normal 69 3" xfId="5851"/>
    <cellStyle name="Normal 69 3 2" xfId="5852"/>
    <cellStyle name="Normal 69 3 3" xfId="5853"/>
    <cellStyle name="Normal 69 4" xfId="5854"/>
    <cellStyle name="Normal 69 5" xfId="5855"/>
    <cellStyle name="Normal 69 6" xfId="5856"/>
    <cellStyle name="Normal 69 7" xfId="5857"/>
    <cellStyle name="Normal 69 8" xfId="5858"/>
    <cellStyle name="Normal 69 9" xfId="5859"/>
    <cellStyle name="Normal 7" xfId="26"/>
    <cellStyle name="Normal 7 2" xfId="27"/>
    <cellStyle name="Normal 7 3" xfId="1965"/>
    <cellStyle name="Normal 70" xfId="1966"/>
    <cellStyle name="Normal 70 10" xfId="5860"/>
    <cellStyle name="Normal 70 11" xfId="5861"/>
    <cellStyle name="Normal 70 12" xfId="5862"/>
    <cellStyle name="Normal 70 13" xfId="5863"/>
    <cellStyle name="Normal 70 14" xfId="5864"/>
    <cellStyle name="Normal 70 15" xfId="5865"/>
    <cellStyle name="Normal 70 16" xfId="5866"/>
    <cellStyle name="Normal 70 17" xfId="5867"/>
    <cellStyle name="Normal 70 18" xfId="5868"/>
    <cellStyle name="Normal 70 19" xfId="5869"/>
    <cellStyle name="Normal 70 2" xfId="5870"/>
    <cellStyle name="Normal 70 2 2" xfId="5871"/>
    <cellStyle name="Normal 70 2 3" xfId="5872"/>
    <cellStyle name="Normal 70 20" xfId="5873"/>
    <cellStyle name="Normal 70 21" xfId="5874"/>
    <cellStyle name="Normal 70 22" xfId="5875"/>
    <cellStyle name="Normal 70 23" xfId="5876"/>
    <cellStyle name="Normal 70 24" xfId="5877"/>
    <cellStyle name="Normal 70 25" xfId="5878"/>
    <cellStyle name="Normal 70 3" xfId="5879"/>
    <cellStyle name="Normal 70 3 2" xfId="5880"/>
    <cellStyle name="Normal 70 3 3" xfId="5881"/>
    <cellStyle name="Normal 70 4" xfId="5882"/>
    <cellStyle name="Normal 70 5" xfId="5883"/>
    <cellStyle name="Normal 70 6" xfId="5884"/>
    <cellStyle name="Normal 70 7" xfId="5885"/>
    <cellStyle name="Normal 70 8" xfId="5886"/>
    <cellStyle name="Normal 70 9" xfId="5887"/>
    <cellStyle name="Normal 71" xfId="1967"/>
    <cellStyle name="Normal 71 10" xfId="5888"/>
    <cellStyle name="Normal 71 11" xfId="5889"/>
    <cellStyle name="Normal 71 12" xfId="5890"/>
    <cellStyle name="Normal 71 13" xfId="5891"/>
    <cellStyle name="Normal 71 14" xfId="5892"/>
    <cellStyle name="Normal 71 15" xfId="5893"/>
    <cellStyle name="Normal 71 16" xfId="5894"/>
    <cellStyle name="Normal 71 17" xfId="5895"/>
    <cellStyle name="Normal 71 18" xfId="5896"/>
    <cellStyle name="Normal 71 19" xfId="5897"/>
    <cellStyle name="Normal 71 2" xfId="5898"/>
    <cellStyle name="Normal 71 2 2" xfId="5899"/>
    <cellStyle name="Normal 71 2 3" xfId="5900"/>
    <cellStyle name="Normal 71 20" xfId="5901"/>
    <cellStyle name="Normal 71 21" xfId="5902"/>
    <cellStyle name="Normal 71 22" xfId="5903"/>
    <cellStyle name="Normal 71 23" xfId="5904"/>
    <cellStyle name="Normal 71 24" xfId="5905"/>
    <cellStyle name="Normal 71 25" xfId="5906"/>
    <cellStyle name="Normal 71 3" xfId="5907"/>
    <cellStyle name="Normal 71 3 2" xfId="5908"/>
    <cellStyle name="Normal 71 3 3" xfId="5909"/>
    <cellStyle name="Normal 71 4" xfId="5910"/>
    <cellStyle name="Normal 71 5" xfId="5911"/>
    <cellStyle name="Normal 71 6" xfId="5912"/>
    <cellStyle name="Normal 71 7" xfId="5913"/>
    <cellStyle name="Normal 71 8" xfId="5914"/>
    <cellStyle name="Normal 71 9" xfId="5915"/>
    <cellStyle name="Normal 72" xfId="1968"/>
    <cellStyle name="Normal 72 10" xfId="5916"/>
    <cellStyle name="Normal 72 11" xfId="5917"/>
    <cellStyle name="Normal 72 12" xfId="5918"/>
    <cellStyle name="Normal 72 13" xfId="5919"/>
    <cellStyle name="Normal 72 14" xfId="5920"/>
    <cellStyle name="Normal 72 15" xfId="5921"/>
    <cellStyle name="Normal 72 16" xfId="5922"/>
    <cellStyle name="Normal 72 17" xfId="5923"/>
    <cellStyle name="Normal 72 18" xfId="5924"/>
    <cellStyle name="Normal 72 19" xfId="5925"/>
    <cellStyle name="Normal 72 2" xfId="5926"/>
    <cellStyle name="Normal 72 2 2" xfId="5927"/>
    <cellStyle name="Normal 72 2 3" xfId="5928"/>
    <cellStyle name="Normal 72 20" xfId="5929"/>
    <cellStyle name="Normal 72 21" xfId="5930"/>
    <cellStyle name="Normal 72 22" xfId="5931"/>
    <cellStyle name="Normal 72 23" xfId="5932"/>
    <cellStyle name="Normal 72 24" xfId="5933"/>
    <cellStyle name="Normal 72 25" xfId="5934"/>
    <cellStyle name="Normal 72 3" xfId="5935"/>
    <cellStyle name="Normal 72 3 2" xfId="5936"/>
    <cellStyle name="Normal 72 3 3" xfId="5937"/>
    <cellStyle name="Normal 72 4" xfId="5938"/>
    <cellStyle name="Normal 72 5" xfId="5939"/>
    <cellStyle name="Normal 72 6" xfId="5940"/>
    <cellStyle name="Normal 72 7" xfId="5941"/>
    <cellStyle name="Normal 72 8" xfId="5942"/>
    <cellStyle name="Normal 72 9" xfId="5943"/>
    <cellStyle name="Normal 73" xfId="1969"/>
    <cellStyle name="Normal 74" xfId="1970"/>
    <cellStyle name="Normal 74 10" xfId="5944"/>
    <cellStyle name="Normal 74 11" xfId="5945"/>
    <cellStyle name="Normal 74 12" xfId="5946"/>
    <cellStyle name="Normal 74 13" xfId="5947"/>
    <cellStyle name="Normal 74 14" xfId="5948"/>
    <cellStyle name="Normal 74 15" xfId="5949"/>
    <cellStyle name="Normal 74 16" xfId="5950"/>
    <cellStyle name="Normal 74 17" xfId="5951"/>
    <cellStyle name="Normal 74 18" xfId="5952"/>
    <cellStyle name="Normal 74 19" xfId="5953"/>
    <cellStyle name="Normal 74 2" xfId="5954"/>
    <cellStyle name="Normal 74 2 2" xfId="5955"/>
    <cellStyle name="Normal 74 2 3" xfId="5956"/>
    <cellStyle name="Normal 74 20" xfId="5957"/>
    <cellStyle name="Normal 74 21" xfId="5958"/>
    <cellStyle name="Normal 74 22" xfId="5959"/>
    <cellStyle name="Normal 74 23" xfId="5960"/>
    <cellStyle name="Normal 74 24" xfId="5961"/>
    <cellStyle name="Normal 74 25" xfId="5962"/>
    <cellStyle name="Normal 74 3" xfId="5963"/>
    <cellStyle name="Normal 74 3 2" xfId="5964"/>
    <cellStyle name="Normal 74 3 3" xfId="5965"/>
    <cellStyle name="Normal 74 4" xfId="5966"/>
    <cellStyle name="Normal 74 5" xfId="5967"/>
    <cellStyle name="Normal 74 6" xfId="5968"/>
    <cellStyle name="Normal 74 7" xfId="5969"/>
    <cellStyle name="Normal 74 8" xfId="5970"/>
    <cellStyle name="Normal 74 9" xfId="5971"/>
    <cellStyle name="Normal 75" xfId="1971"/>
    <cellStyle name="Normal 75 10" xfId="5972"/>
    <cellStyle name="Normal 75 11" xfId="5973"/>
    <cellStyle name="Normal 75 12" xfId="5974"/>
    <cellStyle name="Normal 75 13" xfId="5975"/>
    <cellStyle name="Normal 75 14" xfId="5976"/>
    <cellStyle name="Normal 75 15" xfId="5977"/>
    <cellStyle name="Normal 75 16" xfId="5978"/>
    <cellStyle name="Normal 75 17" xfId="5979"/>
    <cellStyle name="Normal 75 18" xfId="5980"/>
    <cellStyle name="Normal 75 19" xfId="5981"/>
    <cellStyle name="Normal 75 2" xfId="5982"/>
    <cellStyle name="Normal 75 2 2" xfId="5983"/>
    <cellStyle name="Normal 75 2 3" xfId="5984"/>
    <cellStyle name="Normal 75 20" xfId="5985"/>
    <cellStyle name="Normal 75 21" xfId="5986"/>
    <cellStyle name="Normal 75 22" xfId="5987"/>
    <cellStyle name="Normal 75 23" xfId="5988"/>
    <cellStyle name="Normal 75 24" xfId="5989"/>
    <cellStyle name="Normal 75 25" xfId="5990"/>
    <cellStyle name="Normal 75 3" xfId="5991"/>
    <cellStyle name="Normal 75 3 2" xfId="5992"/>
    <cellStyle name="Normal 75 3 3" xfId="5993"/>
    <cellStyle name="Normal 75 4" xfId="5994"/>
    <cellStyle name="Normal 75 5" xfId="5995"/>
    <cellStyle name="Normal 75 6" xfId="5996"/>
    <cellStyle name="Normal 75 7" xfId="5997"/>
    <cellStyle name="Normal 75 8" xfId="5998"/>
    <cellStyle name="Normal 75 9" xfId="5999"/>
    <cellStyle name="Normal 76" xfId="1972"/>
    <cellStyle name="Normal 76 10" xfId="6000"/>
    <cellStyle name="Normal 76 11" xfId="6001"/>
    <cellStyle name="Normal 76 12" xfId="6002"/>
    <cellStyle name="Normal 76 13" xfId="6003"/>
    <cellStyle name="Normal 76 14" xfId="6004"/>
    <cellStyle name="Normal 76 15" xfId="6005"/>
    <cellStyle name="Normal 76 16" xfId="6006"/>
    <cellStyle name="Normal 76 17" xfId="6007"/>
    <cellStyle name="Normal 76 18" xfId="6008"/>
    <cellStyle name="Normal 76 19" xfId="6009"/>
    <cellStyle name="Normal 76 2" xfId="6010"/>
    <cellStyle name="Normal 76 2 2" xfId="6011"/>
    <cellStyle name="Normal 76 2 3" xfId="6012"/>
    <cellStyle name="Normal 76 20" xfId="6013"/>
    <cellStyle name="Normal 76 21" xfId="6014"/>
    <cellStyle name="Normal 76 22" xfId="6015"/>
    <cellStyle name="Normal 76 23" xfId="6016"/>
    <cellStyle name="Normal 76 24" xfId="6017"/>
    <cellStyle name="Normal 76 25" xfId="6018"/>
    <cellStyle name="Normal 76 3" xfId="6019"/>
    <cellStyle name="Normal 76 3 2" xfId="6020"/>
    <cellStyle name="Normal 76 3 3" xfId="6021"/>
    <cellStyle name="Normal 76 4" xfId="6022"/>
    <cellStyle name="Normal 76 5" xfId="6023"/>
    <cellStyle name="Normal 76 6" xfId="6024"/>
    <cellStyle name="Normal 76 7" xfId="6025"/>
    <cellStyle name="Normal 76 8" xfId="6026"/>
    <cellStyle name="Normal 76 9" xfId="6027"/>
    <cellStyle name="Normal 77" xfId="1973"/>
    <cellStyle name="Normal 77 10" xfId="6028"/>
    <cellStyle name="Normal 77 11" xfId="6029"/>
    <cellStyle name="Normal 77 12" xfId="6030"/>
    <cellStyle name="Normal 77 13" xfId="6031"/>
    <cellStyle name="Normal 77 14" xfId="6032"/>
    <cellStyle name="Normal 77 15" xfId="6033"/>
    <cellStyle name="Normal 77 16" xfId="6034"/>
    <cellStyle name="Normal 77 17" xfId="6035"/>
    <cellStyle name="Normal 77 18" xfId="6036"/>
    <cellStyle name="Normal 77 19" xfId="6037"/>
    <cellStyle name="Normal 77 2" xfId="6038"/>
    <cellStyle name="Normal 77 2 2" xfId="6039"/>
    <cellStyle name="Normal 77 2 3" xfId="6040"/>
    <cellStyle name="Normal 77 20" xfId="6041"/>
    <cellStyle name="Normal 77 21" xfId="6042"/>
    <cellStyle name="Normal 77 22" xfId="6043"/>
    <cellStyle name="Normal 77 23" xfId="6044"/>
    <cellStyle name="Normal 77 24" xfId="6045"/>
    <cellStyle name="Normal 77 25" xfId="6046"/>
    <cellStyle name="Normal 77 3" xfId="6047"/>
    <cellStyle name="Normal 77 3 2" xfId="6048"/>
    <cellStyle name="Normal 77 3 3" xfId="6049"/>
    <cellStyle name="Normal 77 4" xfId="6050"/>
    <cellStyle name="Normal 77 5" xfId="6051"/>
    <cellStyle name="Normal 77 6" xfId="6052"/>
    <cellStyle name="Normal 77 7" xfId="6053"/>
    <cellStyle name="Normal 77 8" xfId="6054"/>
    <cellStyle name="Normal 77 9" xfId="6055"/>
    <cellStyle name="Normal 78" xfId="1974"/>
    <cellStyle name="Normal 78 10" xfId="6056"/>
    <cellStyle name="Normal 78 11" xfId="6057"/>
    <cellStyle name="Normal 78 12" xfId="6058"/>
    <cellStyle name="Normal 78 13" xfId="6059"/>
    <cellStyle name="Normal 78 14" xfId="6060"/>
    <cellStyle name="Normal 78 15" xfId="6061"/>
    <cellStyle name="Normal 78 16" xfId="6062"/>
    <cellStyle name="Normal 78 17" xfId="6063"/>
    <cellStyle name="Normal 78 18" xfId="6064"/>
    <cellStyle name="Normal 78 19" xfId="6065"/>
    <cellStyle name="Normal 78 2" xfId="6066"/>
    <cellStyle name="Normal 78 2 2" xfId="6067"/>
    <cellStyle name="Normal 78 2 3" xfId="6068"/>
    <cellStyle name="Normal 78 20" xfId="6069"/>
    <cellStyle name="Normal 78 21" xfId="6070"/>
    <cellStyle name="Normal 78 22" xfId="6071"/>
    <cellStyle name="Normal 78 23" xfId="6072"/>
    <cellStyle name="Normal 78 24" xfId="6073"/>
    <cellStyle name="Normal 78 25" xfId="6074"/>
    <cellStyle name="Normal 78 3" xfId="6075"/>
    <cellStyle name="Normal 78 3 2" xfId="6076"/>
    <cellStyle name="Normal 78 3 3" xfId="6077"/>
    <cellStyle name="Normal 78 4" xfId="6078"/>
    <cellStyle name="Normal 78 5" xfId="6079"/>
    <cellStyle name="Normal 78 6" xfId="6080"/>
    <cellStyle name="Normal 78 7" xfId="6081"/>
    <cellStyle name="Normal 78 8" xfId="6082"/>
    <cellStyle name="Normal 78 9" xfId="6083"/>
    <cellStyle name="Normal 79" xfId="1975"/>
    <cellStyle name="Normal 79 10" xfId="6084"/>
    <cellStyle name="Normal 79 11" xfId="6085"/>
    <cellStyle name="Normal 79 12" xfId="6086"/>
    <cellStyle name="Normal 79 13" xfId="6087"/>
    <cellStyle name="Normal 79 14" xfId="6088"/>
    <cellStyle name="Normal 79 15" xfId="6089"/>
    <cellStyle name="Normal 79 16" xfId="6090"/>
    <cellStyle name="Normal 79 17" xfId="6091"/>
    <cellStyle name="Normal 79 18" xfId="6092"/>
    <cellStyle name="Normal 79 19" xfId="6093"/>
    <cellStyle name="Normal 79 2" xfId="6094"/>
    <cellStyle name="Normal 79 2 2" xfId="6095"/>
    <cellStyle name="Normal 79 2 3" xfId="6096"/>
    <cellStyle name="Normal 79 20" xfId="6097"/>
    <cellStyle name="Normal 79 21" xfId="6098"/>
    <cellStyle name="Normal 79 22" xfId="6099"/>
    <cellStyle name="Normal 79 23" xfId="6100"/>
    <cellStyle name="Normal 79 24" xfId="6101"/>
    <cellStyle name="Normal 79 25" xfId="6102"/>
    <cellStyle name="Normal 79 3" xfId="6103"/>
    <cellStyle name="Normal 79 3 2" xfId="6104"/>
    <cellStyle name="Normal 79 3 3" xfId="6105"/>
    <cellStyle name="Normal 79 4" xfId="6106"/>
    <cellStyle name="Normal 79 5" xfId="6107"/>
    <cellStyle name="Normal 79 6" xfId="6108"/>
    <cellStyle name="Normal 79 7" xfId="6109"/>
    <cellStyle name="Normal 79 8" xfId="6110"/>
    <cellStyle name="Normal 79 9" xfId="6111"/>
    <cellStyle name="Normal 8" xfId="28"/>
    <cellStyle name="Normal 8 10" xfId="6112"/>
    <cellStyle name="Normal 8 11" xfId="6113"/>
    <cellStyle name="Normal 8 12" xfId="6114"/>
    <cellStyle name="Normal 8 13" xfId="6115"/>
    <cellStyle name="Normal 8 14" xfId="6116"/>
    <cellStyle name="Normal 8 15" xfId="6117"/>
    <cellStyle name="Normal 8 16" xfId="6118"/>
    <cellStyle name="Normal 8 17" xfId="6119"/>
    <cellStyle name="Normal 8 18" xfId="6120"/>
    <cellStyle name="Normal 8 19" xfId="6121"/>
    <cellStyle name="Normal 8 2" xfId="29"/>
    <cellStyle name="Normal 8 2 2" xfId="6122"/>
    <cellStyle name="Normal 8 2 3" xfId="6123"/>
    <cellStyle name="Normal 8 20" xfId="6124"/>
    <cellStyle name="Normal 8 21" xfId="6125"/>
    <cellStyle name="Normal 8 22" xfId="6126"/>
    <cellStyle name="Normal 8 23" xfId="6127"/>
    <cellStyle name="Normal 8 24" xfId="6128"/>
    <cellStyle name="Normal 8 25" xfId="6129"/>
    <cellStyle name="Normal 8 3" xfId="1976"/>
    <cellStyle name="Normal 8 3 2" xfId="6130"/>
    <cellStyle name="Normal 8 3 3" xfId="6131"/>
    <cellStyle name="Normal 8 4" xfId="6132"/>
    <cellStyle name="Normal 8 5" xfId="6133"/>
    <cellStyle name="Normal 8 6" xfId="6134"/>
    <cellStyle name="Normal 8 7" xfId="6135"/>
    <cellStyle name="Normal 8 8" xfId="6136"/>
    <cellStyle name="Normal 8 9" xfId="6137"/>
    <cellStyle name="Normal 80" xfId="1977"/>
    <cellStyle name="Normal 80 10" xfId="6138"/>
    <cellStyle name="Normal 80 11" xfId="6139"/>
    <cellStyle name="Normal 80 12" xfId="6140"/>
    <cellStyle name="Normal 80 13" xfId="6141"/>
    <cellStyle name="Normal 80 14" xfId="6142"/>
    <cellStyle name="Normal 80 15" xfId="6143"/>
    <cellStyle name="Normal 80 16" xfId="6144"/>
    <cellStyle name="Normal 80 17" xfId="6145"/>
    <cellStyle name="Normal 80 18" xfId="6146"/>
    <cellStyle name="Normal 80 19" xfId="6147"/>
    <cellStyle name="Normal 80 2" xfId="6148"/>
    <cellStyle name="Normal 80 2 2" xfId="6149"/>
    <cellStyle name="Normal 80 2 3" xfId="6150"/>
    <cellStyle name="Normal 80 20" xfId="6151"/>
    <cellStyle name="Normal 80 21" xfId="6152"/>
    <cellStyle name="Normal 80 22" xfId="6153"/>
    <cellStyle name="Normal 80 23" xfId="6154"/>
    <cellStyle name="Normal 80 24" xfId="6155"/>
    <cellStyle name="Normal 80 25" xfId="6156"/>
    <cellStyle name="Normal 80 3" xfId="6157"/>
    <cellStyle name="Normal 80 3 2" xfId="6158"/>
    <cellStyle name="Normal 80 3 3" xfId="6159"/>
    <cellStyle name="Normal 80 4" xfId="6160"/>
    <cellStyle name="Normal 80 5" xfId="6161"/>
    <cellStyle name="Normal 80 6" xfId="6162"/>
    <cellStyle name="Normal 80 7" xfId="6163"/>
    <cellStyle name="Normal 80 8" xfId="6164"/>
    <cellStyle name="Normal 80 9" xfId="6165"/>
    <cellStyle name="Normal 81" xfId="1978"/>
    <cellStyle name="Normal 81 10" xfId="6166"/>
    <cellStyle name="Normal 81 11" xfId="6167"/>
    <cellStyle name="Normal 81 12" xfId="6168"/>
    <cellStyle name="Normal 81 13" xfId="6169"/>
    <cellStyle name="Normal 81 14" xfId="6170"/>
    <cellStyle name="Normal 81 15" xfId="6171"/>
    <cellStyle name="Normal 81 16" xfId="6172"/>
    <cellStyle name="Normal 81 17" xfId="6173"/>
    <cellStyle name="Normal 81 18" xfId="6174"/>
    <cellStyle name="Normal 81 19" xfId="6175"/>
    <cellStyle name="Normal 81 2" xfId="6176"/>
    <cellStyle name="Normal 81 2 2" xfId="6177"/>
    <cellStyle name="Normal 81 2 3" xfId="6178"/>
    <cellStyle name="Normal 81 20" xfId="6179"/>
    <cellStyle name="Normal 81 21" xfId="6180"/>
    <cellStyle name="Normal 81 22" xfId="6181"/>
    <cellStyle name="Normal 81 23" xfId="6182"/>
    <cellStyle name="Normal 81 24" xfId="6183"/>
    <cellStyle name="Normal 81 25" xfId="6184"/>
    <cellStyle name="Normal 81 3" xfId="6185"/>
    <cellStyle name="Normal 81 3 2" xfId="6186"/>
    <cellStyle name="Normal 81 3 3" xfId="6187"/>
    <cellStyle name="Normal 81 4" xfId="6188"/>
    <cellStyle name="Normal 81 5" xfId="6189"/>
    <cellStyle name="Normal 81 6" xfId="6190"/>
    <cellStyle name="Normal 81 7" xfId="6191"/>
    <cellStyle name="Normal 81 8" xfId="6192"/>
    <cellStyle name="Normal 81 9" xfId="6193"/>
    <cellStyle name="Normal 82" xfId="6194"/>
    <cellStyle name="Normal 82 10" xfId="6195"/>
    <cellStyle name="Normal 82 11" xfId="6196"/>
    <cellStyle name="Normal 82 12" xfId="6197"/>
    <cellStyle name="Normal 82 13" xfId="6198"/>
    <cellStyle name="Normal 82 14" xfId="6199"/>
    <cellStyle name="Normal 82 15" xfId="6200"/>
    <cellStyle name="Normal 82 16" xfId="6201"/>
    <cellStyle name="Normal 82 17" xfId="6202"/>
    <cellStyle name="Normal 82 18" xfId="6203"/>
    <cellStyle name="Normal 82 19" xfId="6204"/>
    <cellStyle name="Normal 82 2" xfId="6205"/>
    <cellStyle name="Normal 82 2 2" xfId="6206"/>
    <cellStyle name="Normal 82 2 3" xfId="6207"/>
    <cellStyle name="Normal 82 20" xfId="6208"/>
    <cellStyle name="Normal 82 21" xfId="6209"/>
    <cellStyle name="Normal 82 22" xfId="6210"/>
    <cellStyle name="Normal 82 23" xfId="6211"/>
    <cellStyle name="Normal 82 24" xfId="6212"/>
    <cellStyle name="Normal 82 25" xfId="6213"/>
    <cellStyle name="Normal 82 3" xfId="6214"/>
    <cellStyle name="Normal 82 3 2" xfId="6215"/>
    <cellStyle name="Normal 82 3 3" xfId="6216"/>
    <cellStyle name="Normal 82 4" xfId="6217"/>
    <cellStyle name="Normal 82 5" xfId="6218"/>
    <cellStyle name="Normal 82 6" xfId="6219"/>
    <cellStyle name="Normal 82 7" xfId="6220"/>
    <cellStyle name="Normal 82 8" xfId="6221"/>
    <cellStyle name="Normal 82 9" xfId="6222"/>
    <cellStyle name="Normal 83" xfId="1979"/>
    <cellStyle name="Normal 83 10" xfId="6223"/>
    <cellStyle name="Normal 83 11" xfId="6224"/>
    <cellStyle name="Normal 83 12" xfId="6225"/>
    <cellStyle name="Normal 83 13" xfId="6226"/>
    <cellStyle name="Normal 83 14" xfId="6227"/>
    <cellStyle name="Normal 83 15" xfId="6228"/>
    <cellStyle name="Normal 83 16" xfId="6229"/>
    <cellStyle name="Normal 83 17" xfId="6230"/>
    <cellStyle name="Normal 83 18" xfId="6231"/>
    <cellStyle name="Normal 83 19" xfId="6232"/>
    <cellStyle name="Normal 83 2" xfId="6233"/>
    <cellStyle name="Normal 83 2 2" xfId="6234"/>
    <cellStyle name="Normal 83 2 3" xfId="6235"/>
    <cellStyle name="Normal 83 20" xfId="6236"/>
    <cellStyle name="Normal 83 21" xfId="6237"/>
    <cellStyle name="Normal 83 22" xfId="6238"/>
    <cellStyle name="Normal 83 23" xfId="6239"/>
    <cellStyle name="Normal 83 24" xfId="6240"/>
    <cellStyle name="Normal 83 25" xfId="6241"/>
    <cellStyle name="Normal 83 3" xfId="6242"/>
    <cellStyle name="Normal 83 3 2" xfId="6243"/>
    <cellStyle name="Normal 83 3 3" xfId="6244"/>
    <cellStyle name="Normal 83 4" xfId="6245"/>
    <cellStyle name="Normal 83 5" xfId="6246"/>
    <cellStyle name="Normal 83 6" xfId="6247"/>
    <cellStyle name="Normal 83 7" xfId="6248"/>
    <cellStyle name="Normal 83 8" xfId="6249"/>
    <cellStyle name="Normal 83 9" xfId="6250"/>
    <cellStyle name="Normal 84" xfId="1980"/>
    <cellStyle name="Normal 84 10" xfId="6251"/>
    <cellStyle name="Normal 84 11" xfId="6252"/>
    <cellStyle name="Normal 84 12" xfId="6253"/>
    <cellStyle name="Normal 84 13" xfId="6254"/>
    <cellStyle name="Normal 84 14" xfId="6255"/>
    <cellStyle name="Normal 84 15" xfId="6256"/>
    <cellStyle name="Normal 84 16" xfId="6257"/>
    <cellStyle name="Normal 84 17" xfId="6258"/>
    <cellStyle name="Normal 84 18" xfId="6259"/>
    <cellStyle name="Normal 84 19" xfId="6260"/>
    <cellStyle name="Normal 84 2" xfId="6261"/>
    <cellStyle name="Normal 84 2 2" xfId="6262"/>
    <cellStyle name="Normal 84 2 3" xfId="6263"/>
    <cellStyle name="Normal 84 20" xfId="6264"/>
    <cellStyle name="Normal 84 21" xfId="6265"/>
    <cellStyle name="Normal 84 22" xfId="6266"/>
    <cellStyle name="Normal 84 23" xfId="6267"/>
    <cellStyle name="Normal 84 24" xfId="6268"/>
    <cellStyle name="Normal 84 25" xfId="6269"/>
    <cellStyle name="Normal 84 3" xfId="6270"/>
    <cellStyle name="Normal 84 3 2" xfId="6271"/>
    <cellStyle name="Normal 84 3 3" xfId="6272"/>
    <cellStyle name="Normal 84 4" xfId="6273"/>
    <cellStyle name="Normal 84 5" xfId="6274"/>
    <cellStyle name="Normal 84 6" xfId="6275"/>
    <cellStyle name="Normal 84 7" xfId="6276"/>
    <cellStyle name="Normal 84 8" xfId="6277"/>
    <cellStyle name="Normal 84 9" xfId="6278"/>
    <cellStyle name="Normal 85" xfId="1981"/>
    <cellStyle name="Normal 85 10" xfId="6279"/>
    <cellStyle name="Normal 85 11" xfId="6280"/>
    <cellStyle name="Normal 85 12" xfId="6281"/>
    <cellStyle name="Normal 85 13" xfId="6282"/>
    <cellStyle name="Normal 85 14" xfId="6283"/>
    <cellStyle name="Normal 85 15" xfId="6284"/>
    <cellStyle name="Normal 85 16" xfId="6285"/>
    <cellStyle name="Normal 85 17" xfId="6286"/>
    <cellStyle name="Normal 85 18" xfId="6287"/>
    <cellStyle name="Normal 85 19" xfId="6288"/>
    <cellStyle name="Normal 85 2" xfId="6289"/>
    <cellStyle name="Normal 85 2 2" xfId="6290"/>
    <cellStyle name="Normal 85 2 3" xfId="6291"/>
    <cellStyle name="Normal 85 20" xfId="6292"/>
    <cellStyle name="Normal 85 21" xfId="6293"/>
    <cellStyle name="Normal 85 22" xfId="6294"/>
    <cellStyle name="Normal 85 23" xfId="6295"/>
    <cellStyle name="Normal 85 24" xfId="6296"/>
    <cellStyle name="Normal 85 25" xfId="6297"/>
    <cellStyle name="Normal 85 3" xfId="6298"/>
    <cellStyle name="Normal 85 3 2" xfId="6299"/>
    <cellStyle name="Normal 85 3 3" xfId="6300"/>
    <cellStyle name="Normal 85 4" xfId="6301"/>
    <cellStyle name="Normal 85 5" xfId="6302"/>
    <cellStyle name="Normal 85 6" xfId="6303"/>
    <cellStyle name="Normal 85 7" xfId="6304"/>
    <cellStyle name="Normal 85 8" xfId="6305"/>
    <cellStyle name="Normal 85 9" xfId="6306"/>
    <cellStyle name="Normal 86" xfId="1982"/>
    <cellStyle name="Normal 86 10" xfId="6307"/>
    <cellStyle name="Normal 86 11" xfId="6308"/>
    <cellStyle name="Normal 86 12" xfId="6309"/>
    <cellStyle name="Normal 86 13" xfId="6310"/>
    <cellStyle name="Normal 86 14" xfId="6311"/>
    <cellStyle name="Normal 86 15" xfId="6312"/>
    <cellStyle name="Normal 86 16" xfId="6313"/>
    <cellStyle name="Normal 86 17" xfId="6314"/>
    <cellStyle name="Normal 86 18" xfId="6315"/>
    <cellStyle name="Normal 86 19" xfId="6316"/>
    <cellStyle name="Normal 86 2" xfId="6317"/>
    <cellStyle name="Normal 86 2 2" xfId="6318"/>
    <cellStyle name="Normal 86 2 3" xfId="6319"/>
    <cellStyle name="Normal 86 20" xfId="6320"/>
    <cellStyle name="Normal 86 21" xfId="6321"/>
    <cellStyle name="Normal 86 22" xfId="6322"/>
    <cellStyle name="Normal 86 23" xfId="6323"/>
    <cellStyle name="Normal 86 24" xfId="6324"/>
    <cellStyle name="Normal 86 25" xfId="6325"/>
    <cellStyle name="Normal 86 3" xfId="6326"/>
    <cellStyle name="Normal 86 3 2" xfId="6327"/>
    <cellStyle name="Normal 86 3 3" xfId="6328"/>
    <cellStyle name="Normal 86 4" xfId="6329"/>
    <cellStyle name="Normal 86 5" xfId="6330"/>
    <cellStyle name="Normal 86 6" xfId="6331"/>
    <cellStyle name="Normal 86 7" xfId="6332"/>
    <cellStyle name="Normal 86 8" xfId="6333"/>
    <cellStyle name="Normal 86 9" xfId="6334"/>
    <cellStyle name="Normal 87" xfId="1983"/>
    <cellStyle name="Normal 87 10" xfId="6335"/>
    <cellStyle name="Normal 87 11" xfId="6336"/>
    <cellStyle name="Normal 87 12" xfId="6337"/>
    <cellStyle name="Normal 87 13" xfId="6338"/>
    <cellStyle name="Normal 87 14" xfId="6339"/>
    <cellStyle name="Normal 87 15" xfId="6340"/>
    <cellStyle name="Normal 87 16" xfId="6341"/>
    <cellStyle name="Normal 87 17" xfId="6342"/>
    <cellStyle name="Normal 87 18" xfId="6343"/>
    <cellStyle name="Normal 87 19" xfId="6344"/>
    <cellStyle name="Normal 87 2" xfId="6345"/>
    <cellStyle name="Normal 87 2 2" xfId="6346"/>
    <cellStyle name="Normal 87 2 3" xfId="6347"/>
    <cellStyle name="Normal 87 20" xfId="6348"/>
    <cellStyle name="Normal 87 21" xfId="6349"/>
    <cellStyle name="Normal 87 22" xfId="6350"/>
    <cellStyle name="Normal 87 23" xfId="6351"/>
    <cellStyle name="Normal 87 24" xfId="6352"/>
    <cellStyle name="Normal 87 25" xfId="6353"/>
    <cellStyle name="Normal 87 3" xfId="6354"/>
    <cellStyle name="Normal 87 3 2" xfId="6355"/>
    <cellStyle name="Normal 87 3 3" xfId="6356"/>
    <cellStyle name="Normal 87 4" xfId="6357"/>
    <cellStyle name="Normal 87 5" xfId="6358"/>
    <cellStyle name="Normal 87 6" xfId="6359"/>
    <cellStyle name="Normal 87 7" xfId="6360"/>
    <cellStyle name="Normal 87 8" xfId="6361"/>
    <cellStyle name="Normal 87 9" xfId="6362"/>
    <cellStyle name="Normal 88" xfId="1984"/>
    <cellStyle name="Normal 88 10" xfId="6363"/>
    <cellStyle name="Normal 88 11" xfId="6364"/>
    <cellStyle name="Normal 88 12" xfId="6365"/>
    <cellStyle name="Normal 88 13" xfId="6366"/>
    <cellStyle name="Normal 88 14" xfId="6367"/>
    <cellStyle name="Normal 88 15" xfId="6368"/>
    <cellStyle name="Normal 88 16" xfId="6369"/>
    <cellStyle name="Normal 88 17" xfId="6370"/>
    <cellStyle name="Normal 88 18" xfId="6371"/>
    <cellStyle name="Normal 88 19" xfId="6372"/>
    <cellStyle name="Normal 88 2" xfId="6373"/>
    <cellStyle name="Normal 88 2 2" xfId="6374"/>
    <cellStyle name="Normal 88 2 3" xfId="6375"/>
    <cellStyle name="Normal 88 20" xfId="6376"/>
    <cellStyle name="Normal 88 21" xfId="6377"/>
    <cellStyle name="Normal 88 22" xfId="6378"/>
    <cellStyle name="Normal 88 23" xfId="6379"/>
    <cellStyle name="Normal 88 24" xfId="6380"/>
    <cellStyle name="Normal 88 25" xfId="6381"/>
    <cellStyle name="Normal 88 3" xfId="6382"/>
    <cellStyle name="Normal 88 3 2" xfId="6383"/>
    <cellStyle name="Normal 88 3 3" xfId="6384"/>
    <cellStyle name="Normal 88 4" xfId="6385"/>
    <cellStyle name="Normal 88 5" xfId="6386"/>
    <cellStyle name="Normal 88 6" xfId="6387"/>
    <cellStyle name="Normal 88 7" xfId="6388"/>
    <cellStyle name="Normal 88 8" xfId="6389"/>
    <cellStyle name="Normal 88 9" xfId="6390"/>
    <cellStyle name="Normal 89" xfId="1985"/>
    <cellStyle name="Normal 89 10" xfId="6391"/>
    <cellStyle name="Normal 89 11" xfId="6392"/>
    <cellStyle name="Normal 89 12" xfId="6393"/>
    <cellStyle name="Normal 89 13" xfId="6394"/>
    <cellStyle name="Normal 89 14" xfId="6395"/>
    <cellStyle name="Normal 89 15" xfId="6396"/>
    <cellStyle name="Normal 89 16" xfId="6397"/>
    <cellStyle name="Normal 89 17" xfId="6398"/>
    <cellStyle name="Normal 89 18" xfId="6399"/>
    <cellStyle name="Normal 89 19" xfId="6400"/>
    <cellStyle name="Normal 89 2" xfId="6401"/>
    <cellStyle name="Normal 89 2 2" xfId="6402"/>
    <cellStyle name="Normal 89 2 3" xfId="6403"/>
    <cellStyle name="Normal 89 20" xfId="6404"/>
    <cellStyle name="Normal 89 21" xfId="6405"/>
    <cellStyle name="Normal 89 22" xfId="6406"/>
    <cellStyle name="Normal 89 23" xfId="6407"/>
    <cellStyle name="Normal 89 24" xfId="6408"/>
    <cellStyle name="Normal 89 25" xfId="6409"/>
    <cellStyle name="Normal 89 3" xfId="6410"/>
    <cellStyle name="Normal 89 3 2" xfId="6411"/>
    <cellStyle name="Normal 89 3 3" xfId="6412"/>
    <cellStyle name="Normal 89 4" xfId="6413"/>
    <cellStyle name="Normal 89 5" xfId="6414"/>
    <cellStyle name="Normal 89 6" xfId="6415"/>
    <cellStyle name="Normal 89 7" xfId="6416"/>
    <cellStyle name="Normal 89 8" xfId="6417"/>
    <cellStyle name="Normal 89 9" xfId="6418"/>
    <cellStyle name="Normal 9" xfId="30"/>
    <cellStyle name="Normal 9 10" xfId="6419"/>
    <cellStyle name="Normal 9 11" xfId="6420"/>
    <cellStyle name="Normal 9 12" xfId="6421"/>
    <cellStyle name="Normal 9 13" xfId="6422"/>
    <cellStyle name="Normal 9 14" xfId="6423"/>
    <cellStyle name="Normal 9 15" xfId="6424"/>
    <cellStyle name="Normal 9 16" xfId="6425"/>
    <cellStyle name="Normal 9 17" xfId="6426"/>
    <cellStyle name="Normal 9 18" xfId="6427"/>
    <cellStyle name="Normal 9 19" xfId="6428"/>
    <cellStyle name="Normal 9 2" xfId="1986"/>
    <cellStyle name="Normal 9 2 2" xfId="6429"/>
    <cellStyle name="Normal 9 2 3" xfId="6430"/>
    <cellStyle name="Normal 9 20" xfId="6431"/>
    <cellStyle name="Normal 9 21" xfId="6432"/>
    <cellStyle name="Normal 9 22" xfId="6433"/>
    <cellStyle name="Normal 9 23" xfId="6434"/>
    <cellStyle name="Normal 9 24" xfId="6435"/>
    <cellStyle name="Normal 9 25" xfId="6436"/>
    <cellStyle name="Normal 9 3" xfId="6437"/>
    <cellStyle name="Normal 9 3 2" xfId="6438"/>
    <cellStyle name="Normal 9 3 3" xfId="6439"/>
    <cellStyle name="Normal 9 4" xfId="6440"/>
    <cellStyle name="Normal 9 5" xfId="6441"/>
    <cellStyle name="Normal 9 6" xfId="6442"/>
    <cellStyle name="Normal 9 7" xfId="6443"/>
    <cellStyle name="Normal 9 8" xfId="6444"/>
    <cellStyle name="Normal 9 9" xfId="6445"/>
    <cellStyle name="Normal 90" xfId="1987"/>
    <cellStyle name="Normal 91" xfId="1988"/>
    <cellStyle name="Normal 92" xfId="1989"/>
    <cellStyle name="Normal 92 10" xfId="6446"/>
    <cellStyle name="Normal 92 11" xfId="6447"/>
    <cellStyle name="Normal 92 12" xfId="6448"/>
    <cellStyle name="Normal 92 13" xfId="6449"/>
    <cellStyle name="Normal 92 14" xfId="6450"/>
    <cellStyle name="Normal 92 15" xfId="6451"/>
    <cellStyle name="Normal 92 16" xfId="6452"/>
    <cellStyle name="Normal 92 17" xfId="6453"/>
    <cellStyle name="Normal 92 18" xfId="6454"/>
    <cellStyle name="Normal 92 19" xfId="6455"/>
    <cellStyle name="Normal 92 2" xfId="6456"/>
    <cellStyle name="Normal 92 2 2" xfId="6457"/>
    <cellStyle name="Normal 92 2 3" xfId="6458"/>
    <cellStyle name="Normal 92 20" xfId="6459"/>
    <cellStyle name="Normal 92 21" xfId="6460"/>
    <cellStyle name="Normal 92 22" xfId="6461"/>
    <cellStyle name="Normal 92 23" xfId="6462"/>
    <cellStyle name="Normal 92 24" xfId="6463"/>
    <cellStyle name="Normal 92 25" xfId="6464"/>
    <cellStyle name="Normal 92 3" xfId="6465"/>
    <cellStyle name="Normal 92 3 2" xfId="6466"/>
    <cellStyle name="Normal 92 3 3" xfId="6467"/>
    <cellStyle name="Normal 92 4" xfId="6468"/>
    <cellStyle name="Normal 92 5" xfId="6469"/>
    <cellStyle name="Normal 92 6" xfId="6470"/>
    <cellStyle name="Normal 92 7" xfId="6471"/>
    <cellStyle name="Normal 92 8" xfId="6472"/>
    <cellStyle name="Normal 92 9" xfId="6473"/>
    <cellStyle name="Normal 93" xfId="1990"/>
    <cellStyle name="Normal 93 10" xfId="6474"/>
    <cellStyle name="Normal 93 11" xfId="6475"/>
    <cellStyle name="Normal 93 12" xfId="6476"/>
    <cellStyle name="Normal 93 13" xfId="6477"/>
    <cellStyle name="Normal 93 14" xfId="6478"/>
    <cellStyle name="Normal 93 15" xfId="6479"/>
    <cellStyle name="Normal 93 16" xfId="6480"/>
    <cellStyle name="Normal 93 17" xfId="6481"/>
    <cellStyle name="Normal 93 18" xfId="6482"/>
    <cellStyle name="Normal 93 19" xfId="6483"/>
    <cellStyle name="Normal 93 2" xfId="6484"/>
    <cellStyle name="Normal 93 2 2" xfId="6485"/>
    <cellStyle name="Normal 93 2 3" xfId="6486"/>
    <cellStyle name="Normal 93 20" xfId="6487"/>
    <cellStyle name="Normal 93 21" xfId="6488"/>
    <cellStyle name="Normal 93 22" xfId="6489"/>
    <cellStyle name="Normal 93 23" xfId="6490"/>
    <cellStyle name="Normal 93 24" xfId="6491"/>
    <cellStyle name="Normal 93 25" xfId="6492"/>
    <cellStyle name="Normal 93 3" xfId="6493"/>
    <cellStyle name="Normal 93 3 2" xfId="6494"/>
    <cellStyle name="Normal 93 3 3" xfId="6495"/>
    <cellStyle name="Normal 93 4" xfId="6496"/>
    <cellStyle name="Normal 93 5" xfId="6497"/>
    <cellStyle name="Normal 93 6" xfId="6498"/>
    <cellStyle name="Normal 93 7" xfId="6499"/>
    <cellStyle name="Normal 93 8" xfId="6500"/>
    <cellStyle name="Normal 93 9" xfId="6501"/>
    <cellStyle name="Normal 94" xfId="1991"/>
    <cellStyle name="Normal 94 10" xfId="6502"/>
    <cellStyle name="Normal 94 11" xfId="6503"/>
    <cellStyle name="Normal 94 12" xfId="6504"/>
    <cellStyle name="Normal 94 13" xfId="6505"/>
    <cellStyle name="Normal 94 14" xfId="6506"/>
    <cellStyle name="Normal 94 15" xfId="6507"/>
    <cellStyle name="Normal 94 16" xfId="6508"/>
    <cellStyle name="Normal 94 17" xfId="6509"/>
    <cellStyle name="Normal 94 18" xfId="6510"/>
    <cellStyle name="Normal 94 19" xfId="6511"/>
    <cellStyle name="Normal 94 2" xfId="6512"/>
    <cellStyle name="Normal 94 2 2" xfId="6513"/>
    <cellStyle name="Normal 94 2 3" xfId="6514"/>
    <cellStyle name="Normal 94 20" xfId="6515"/>
    <cellStyle name="Normal 94 21" xfId="6516"/>
    <cellStyle name="Normal 94 22" xfId="6517"/>
    <cellStyle name="Normal 94 23" xfId="6518"/>
    <cellStyle name="Normal 94 24" xfId="6519"/>
    <cellStyle name="Normal 94 25" xfId="6520"/>
    <cellStyle name="Normal 94 3" xfId="6521"/>
    <cellStyle name="Normal 94 3 2" xfId="6522"/>
    <cellStyle name="Normal 94 3 3" xfId="6523"/>
    <cellStyle name="Normal 94 4" xfId="6524"/>
    <cellStyle name="Normal 94 5" xfId="6525"/>
    <cellStyle name="Normal 94 6" xfId="6526"/>
    <cellStyle name="Normal 94 7" xfId="6527"/>
    <cellStyle name="Normal 94 8" xfId="6528"/>
    <cellStyle name="Normal 94 9" xfId="6529"/>
    <cellStyle name="Normal 95" xfId="1992"/>
    <cellStyle name="Normal 95 10" xfId="6530"/>
    <cellStyle name="Normal 95 11" xfId="6531"/>
    <cellStyle name="Normal 95 12" xfId="6532"/>
    <cellStyle name="Normal 95 13" xfId="6533"/>
    <cellStyle name="Normal 95 14" xfId="6534"/>
    <cellStyle name="Normal 95 15" xfId="6535"/>
    <cellStyle name="Normal 95 16" xfId="6536"/>
    <cellStyle name="Normal 95 17" xfId="6537"/>
    <cellStyle name="Normal 95 18" xfId="6538"/>
    <cellStyle name="Normal 95 19" xfId="6539"/>
    <cellStyle name="Normal 95 2" xfId="6540"/>
    <cellStyle name="Normal 95 2 2" xfId="6541"/>
    <cellStyle name="Normal 95 2 3" xfId="6542"/>
    <cellStyle name="Normal 95 20" xfId="6543"/>
    <cellStyle name="Normal 95 21" xfId="6544"/>
    <cellStyle name="Normal 95 22" xfId="6545"/>
    <cellStyle name="Normal 95 23" xfId="6546"/>
    <cellStyle name="Normal 95 24" xfId="6547"/>
    <cellStyle name="Normal 95 25" xfId="6548"/>
    <cellStyle name="Normal 95 3" xfId="6549"/>
    <cellStyle name="Normal 95 3 2" xfId="6550"/>
    <cellStyle name="Normal 95 3 3" xfId="6551"/>
    <cellStyle name="Normal 95 4" xfId="6552"/>
    <cellStyle name="Normal 95 5" xfId="6553"/>
    <cellStyle name="Normal 95 6" xfId="6554"/>
    <cellStyle name="Normal 95 7" xfId="6555"/>
    <cellStyle name="Normal 95 8" xfId="6556"/>
    <cellStyle name="Normal 95 9" xfId="6557"/>
    <cellStyle name="Normal 96" xfId="1993"/>
    <cellStyle name="Normal 96 10" xfId="6558"/>
    <cellStyle name="Normal 96 11" xfId="6559"/>
    <cellStyle name="Normal 96 12" xfId="6560"/>
    <cellStyle name="Normal 96 13" xfId="6561"/>
    <cellStyle name="Normal 96 14" xfId="6562"/>
    <cellStyle name="Normal 96 15" xfId="6563"/>
    <cellStyle name="Normal 96 16" xfId="6564"/>
    <cellStyle name="Normal 96 17" xfId="6565"/>
    <cellStyle name="Normal 96 18" xfId="6566"/>
    <cellStyle name="Normal 96 19" xfId="6567"/>
    <cellStyle name="Normal 96 2" xfId="6568"/>
    <cellStyle name="Normal 96 2 2" xfId="6569"/>
    <cellStyle name="Normal 96 2 3" xfId="6570"/>
    <cellStyle name="Normal 96 20" xfId="6571"/>
    <cellStyle name="Normal 96 21" xfId="6572"/>
    <cellStyle name="Normal 96 22" xfId="6573"/>
    <cellStyle name="Normal 96 23" xfId="6574"/>
    <cellStyle name="Normal 96 24" xfId="6575"/>
    <cellStyle name="Normal 96 25" xfId="6576"/>
    <cellStyle name="Normal 96 3" xfId="6577"/>
    <cellStyle name="Normal 96 3 2" xfId="6578"/>
    <cellStyle name="Normal 96 3 3" xfId="6579"/>
    <cellStyle name="Normal 96 4" xfId="6580"/>
    <cellStyle name="Normal 96 5" xfId="6581"/>
    <cellStyle name="Normal 96 6" xfId="6582"/>
    <cellStyle name="Normal 96 7" xfId="6583"/>
    <cellStyle name="Normal 96 8" xfId="6584"/>
    <cellStyle name="Normal 96 9" xfId="6585"/>
    <cellStyle name="Normal 97" xfId="1994"/>
    <cellStyle name="Normal 97 10" xfId="6586"/>
    <cellStyle name="Normal 97 11" xfId="6587"/>
    <cellStyle name="Normal 97 12" xfId="6588"/>
    <cellStyle name="Normal 97 13" xfId="6589"/>
    <cellStyle name="Normal 97 14" xfId="6590"/>
    <cellStyle name="Normal 97 15" xfId="6591"/>
    <cellStyle name="Normal 97 16" xfId="6592"/>
    <cellStyle name="Normal 97 17" xfId="6593"/>
    <cellStyle name="Normal 97 18" xfId="6594"/>
    <cellStyle name="Normal 97 19" xfId="6595"/>
    <cellStyle name="Normal 97 2" xfId="6596"/>
    <cellStyle name="Normal 97 2 2" xfId="6597"/>
    <cellStyle name="Normal 97 2 3" xfId="6598"/>
    <cellStyle name="Normal 97 20" xfId="6599"/>
    <cellStyle name="Normal 97 21" xfId="6600"/>
    <cellStyle name="Normal 97 22" xfId="6601"/>
    <cellStyle name="Normal 97 23" xfId="6602"/>
    <cellStyle name="Normal 97 24" xfId="6603"/>
    <cellStyle name="Normal 97 25" xfId="6604"/>
    <cellStyle name="Normal 97 3" xfId="6605"/>
    <cellStyle name="Normal 97 3 2" xfId="6606"/>
    <cellStyle name="Normal 97 3 3" xfId="6607"/>
    <cellStyle name="Normal 97 4" xfId="6608"/>
    <cellStyle name="Normal 97 5" xfId="6609"/>
    <cellStyle name="Normal 97 6" xfId="6610"/>
    <cellStyle name="Normal 97 7" xfId="6611"/>
    <cellStyle name="Normal 97 8" xfId="6612"/>
    <cellStyle name="Normal 97 9" xfId="6613"/>
    <cellStyle name="Normal 98" xfId="6614"/>
    <cellStyle name="Normal 98 10" xfId="6615"/>
    <cellStyle name="Normal 98 11" xfId="6616"/>
    <cellStyle name="Normal 98 12" xfId="6617"/>
    <cellStyle name="Normal 98 13" xfId="6618"/>
    <cellStyle name="Normal 98 14" xfId="6619"/>
    <cellStyle name="Normal 98 15" xfId="6620"/>
    <cellStyle name="Normal 98 16" xfId="6621"/>
    <cellStyle name="Normal 98 17" xfId="6622"/>
    <cellStyle name="Normal 98 18" xfId="6623"/>
    <cellStyle name="Normal 98 19" xfId="6624"/>
    <cellStyle name="Normal 98 2" xfId="6625"/>
    <cellStyle name="Normal 98 2 2" xfId="6626"/>
    <cellStyle name="Normal 98 2 3" xfId="6627"/>
    <cellStyle name="Normal 98 20" xfId="6628"/>
    <cellStyle name="Normal 98 21" xfId="6629"/>
    <cellStyle name="Normal 98 22" xfId="6630"/>
    <cellStyle name="Normal 98 23" xfId="6631"/>
    <cellStyle name="Normal 98 24" xfId="6632"/>
    <cellStyle name="Normal 98 25" xfId="6633"/>
    <cellStyle name="Normal 98 3" xfId="6634"/>
    <cellStyle name="Normal 98 3 2" xfId="6635"/>
    <cellStyle name="Normal 98 3 3" xfId="6636"/>
    <cellStyle name="Normal 98 4" xfId="6637"/>
    <cellStyle name="Normal 98 5" xfId="6638"/>
    <cellStyle name="Normal 98 6" xfId="6639"/>
    <cellStyle name="Normal 98 7" xfId="6640"/>
    <cellStyle name="Normal 98 8" xfId="6641"/>
    <cellStyle name="Normal 98 9" xfId="6642"/>
    <cellStyle name="Normal 99" xfId="6643"/>
    <cellStyle name="Normal 99 10" xfId="6644"/>
    <cellStyle name="Normal 99 11" xfId="6645"/>
    <cellStyle name="Normal 99 12" xfId="6646"/>
    <cellStyle name="Normal 99 13" xfId="6647"/>
    <cellStyle name="Normal 99 14" xfId="6648"/>
    <cellStyle name="Normal 99 15" xfId="6649"/>
    <cellStyle name="Normal 99 16" xfId="6650"/>
    <cellStyle name="Normal 99 17" xfId="6651"/>
    <cellStyle name="Normal 99 18" xfId="6652"/>
    <cellStyle name="Normal 99 19" xfId="6653"/>
    <cellStyle name="Normal 99 2" xfId="6654"/>
    <cellStyle name="Normal 99 2 2" xfId="6655"/>
    <cellStyle name="Normal 99 2 3" xfId="6656"/>
    <cellStyle name="Normal 99 20" xfId="6657"/>
    <cellStyle name="Normal 99 21" xfId="6658"/>
    <cellStyle name="Normal 99 22" xfId="6659"/>
    <cellStyle name="Normal 99 23" xfId="6660"/>
    <cellStyle name="Normal 99 24" xfId="6661"/>
    <cellStyle name="Normal 99 25" xfId="6662"/>
    <cellStyle name="Normal 99 3" xfId="6663"/>
    <cellStyle name="Normal 99 3 2" xfId="6664"/>
    <cellStyle name="Normal 99 3 3" xfId="6665"/>
    <cellStyle name="Normal 99 4" xfId="6666"/>
    <cellStyle name="Normal 99 5" xfId="6667"/>
    <cellStyle name="Normal 99 6" xfId="6668"/>
    <cellStyle name="Normal 99 7" xfId="6669"/>
    <cellStyle name="Normal 99 8" xfId="6670"/>
    <cellStyle name="Normal 99 9" xfId="6671"/>
    <cellStyle name="Note 10" xfId="1995"/>
    <cellStyle name="Note 11" xfId="1996"/>
    <cellStyle name="Note 12" xfId="1997"/>
    <cellStyle name="Note 13" xfId="1998"/>
    <cellStyle name="Note 14" xfId="1999"/>
    <cellStyle name="Note 15" xfId="2000"/>
    <cellStyle name="Note 16" xfId="2001"/>
    <cellStyle name="Note 17" xfId="2002"/>
    <cellStyle name="Note 18" xfId="2003"/>
    <cellStyle name="Note 19" xfId="2004"/>
    <cellStyle name="Note 2" xfId="2005"/>
    <cellStyle name="Note 20" xfId="2006"/>
    <cellStyle name="Note 21" xfId="2007"/>
    <cellStyle name="Note 22" xfId="2008"/>
    <cellStyle name="Note 23" xfId="2009"/>
    <cellStyle name="Note 24" xfId="2010"/>
    <cellStyle name="Note 25" xfId="2011"/>
    <cellStyle name="Note 26" xfId="2012"/>
    <cellStyle name="Note 27" xfId="2013"/>
    <cellStyle name="Note 28" xfId="2014"/>
    <cellStyle name="Note 29" xfId="2015"/>
    <cellStyle name="Note 3" xfId="2016"/>
    <cellStyle name="Note 30" xfId="2017"/>
    <cellStyle name="Note 31" xfId="2018"/>
    <cellStyle name="Note 32" xfId="2019"/>
    <cellStyle name="Note 33" xfId="2020"/>
    <cellStyle name="Note 34" xfId="2021"/>
    <cellStyle name="Note 35" xfId="2022"/>
    <cellStyle name="Note 36" xfId="2023"/>
    <cellStyle name="Note 37" xfId="2024"/>
    <cellStyle name="Note 38" xfId="2025"/>
    <cellStyle name="Note 39" xfId="2026"/>
    <cellStyle name="Note 4" xfId="2027"/>
    <cellStyle name="Note 40" xfId="2028"/>
    <cellStyle name="Note 41" xfId="2029"/>
    <cellStyle name="Note 42" xfId="2030"/>
    <cellStyle name="Note 43" xfId="2031"/>
    <cellStyle name="Note 44" xfId="2032"/>
    <cellStyle name="Note 45" xfId="2033"/>
    <cellStyle name="Note 46" xfId="2034"/>
    <cellStyle name="Note 5" xfId="2035"/>
    <cellStyle name="Note 6" xfId="2036"/>
    <cellStyle name="Note 7" xfId="2037"/>
    <cellStyle name="Note 8" xfId="2038"/>
    <cellStyle name="Note 9" xfId="2039"/>
    <cellStyle name="Output 10" xfId="2040"/>
    <cellStyle name="Output 11" xfId="2041"/>
    <cellStyle name="Output 12" xfId="2042"/>
    <cellStyle name="Output 13" xfId="2043"/>
    <cellStyle name="Output 14" xfId="2044"/>
    <cellStyle name="Output 15" xfId="2045"/>
    <cellStyle name="Output 16" xfId="2046"/>
    <cellStyle name="Output 17" xfId="2047"/>
    <cellStyle name="Output 18" xfId="2048"/>
    <cellStyle name="Output 19" xfId="2049"/>
    <cellStyle name="Output 2" xfId="2050"/>
    <cellStyle name="Output 20" xfId="2051"/>
    <cellStyle name="Output 21" xfId="2052"/>
    <cellStyle name="Output 22" xfId="2053"/>
    <cellStyle name="Output 23" xfId="2054"/>
    <cellStyle name="Output 24" xfId="2055"/>
    <cellStyle name="Output 25" xfId="2056"/>
    <cellStyle name="Output 26" xfId="2057"/>
    <cellStyle name="Output 27" xfId="2058"/>
    <cellStyle name="Output 28" xfId="2059"/>
    <cellStyle name="Output 29" xfId="2060"/>
    <cellStyle name="Output 3" xfId="2061"/>
    <cellStyle name="Output 30" xfId="2062"/>
    <cellStyle name="Output 31" xfId="2063"/>
    <cellStyle name="Output 32" xfId="2064"/>
    <cellStyle name="Output 33" xfId="2065"/>
    <cellStyle name="Output 34" xfId="2066"/>
    <cellStyle name="Output 35" xfId="2067"/>
    <cellStyle name="Output 36" xfId="2068"/>
    <cellStyle name="Output 37" xfId="2069"/>
    <cellStyle name="Output 38" xfId="2070"/>
    <cellStyle name="Output 39" xfId="2071"/>
    <cellStyle name="Output 4" xfId="2072"/>
    <cellStyle name="Output 40" xfId="2073"/>
    <cellStyle name="Output 41" xfId="2074"/>
    <cellStyle name="Output 42" xfId="2075"/>
    <cellStyle name="Output 43" xfId="2076"/>
    <cellStyle name="Output 44" xfId="2077"/>
    <cellStyle name="Output 45" xfId="2078"/>
    <cellStyle name="Output 46" xfId="2079"/>
    <cellStyle name="Output 5" xfId="2080"/>
    <cellStyle name="Output 6" xfId="2081"/>
    <cellStyle name="Output 7" xfId="2082"/>
    <cellStyle name="Output 8" xfId="2083"/>
    <cellStyle name="Output 9" xfId="2084"/>
    <cellStyle name="Percent" xfId="31" builtinId="5"/>
    <cellStyle name="Percent 10" xfId="6672"/>
    <cellStyle name="Percent 2" xfId="32"/>
    <cellStyle name="Percent 8" xfId="33"/>
    <cellStyle name="Title 10" xfId="2085"/>
    <cellStyle name="Title 11" xfId="2086"/>
    <cellStyle name="Title 12" xfId="2087"/>
    <cellStyle name="Title 13" xfId="2088"/>
    <cellStyle name="Title 14" xfId="2089"/>
    <cellStyle name="Title 15" xfId="2090"/>
    <cellStyle name="Title 16" xfId="2091"/>
    <cellStyle name="Title 17" xfId="2092"/>
    <cellStyle name="Title 18" xfId="2093"/>
    <cellStyle name="Title 19" xfId="2094"/>
    <cellStyle name="Title 2" xfId="2095"/>
    <cellStyle name="Title 20" xfId="2096"/>
    <cellStyle name="Title 21" xfId="2097"/>
    <cellStyle name="Title 22" xfId="2098"/>
    <cellStyle name="Title 23" xfId="2099"/>
    <cellStyle name="Title 24" xfId="2100"/>
    <cellStyle name="Title 25" xfId="2101"/>
    <cellStyle name="Title 26" xfId="2102"/>
    <cellStyle name="Title 27" xfId="2103"/>
    <cellStyle name="Title 28" xfId="2104"/>
    <cellStyle name="Title 29" xfId="2105"/>
    <cellStyle name="Title 3" xfId="2106"/>
    <cellStyle name="Title 30" xfId="2107"/>
    <cellStyle name="Title 31" xfId="2108"/>
    <cellStyle name="Title 32" xfId="2109"/>
    <cellStyle name="Title 33" xfId="2110"/>
    <cellStyle name="Title 34" xfId="2111"/>
    <cellStyle name="Title 35" xfId="2112"/>
    <cellStyle name="Title 36" xfId="2113"/>
    <cellStyle name="Title 37" xfId="2114"/>
    <cellStyle name="Title 38" xfId="2115"/>
    <cellStyle name="Title 39" xfId="2116"/>
    <cellStyle name="Title 4" xfId="2117"/>
    <cellStyle name="Title 40" xfId="2118"/>
    <cellStyle name="Title 41" xfId="2119"/>
    <cellStyle name="Title 42" xfId="2120"/>
    <cellStyle name="Title 43" xfId="2121"/>
    <cellStyle name="Title 44" xfId="2122"/>
    <cellStyle name="Title 45" xfId="2123"/>
    <cellStyle name="Title 46" xfId="2124"/>
    <cellStyle name="Title 5" xfId="2125"/>
    <cellStyle name="Title 6" xfId="2126"/>
    <cellStyle name="Title 7" xfId="2127"/>
    <cellStyle name="Title 8" xfId="2128"/>
    <cellStyle name="Title 9" xfId="2129"/>
    <cellStyle name="Total 10" xfId="2130"/>
    <cellStyle name="Total 11" xfId="2131"/>
    <cellStyle name="Total 12" xfId="2132"/>
    <cellStyle name="Total 13" xfId="2133"/>
    <cellStyle name="Total 14" xfId="2134"/>
    <cellStyle name="Total 15" xfId="2135"/>
    <cellStyle name="Total 16" xfId="2136"/>
    <cellStyle name="Total 17" xfId="2137"/>
    <cellStyle name="Total 18" xfId="2138"/>
    <cellStyle name="Total 19" xfId="2139"/>
    <cellStyle name="Total 2" xfId="2140"/>
    <cellStyle name="Total 20" xfId="2141"/>
    <cellStyle name="Total 21" xfId="2142"/>
    <cellStyle name="Total 22" xfId="2143"/>
    <cellStyle name="Total 23" xfId="2144"/>
    <cellStyle name="Total 24" xfId="2145"/>
    <cellStyle name="Total 25" xfId="2146"/>
    <cellStyle name="Total 26" xfId="2147"/>
    <cellStyle name="Total 27" xfId="2148"/>
    <cellStyle name="Total 28" xfId="2149"/>
    <cellStyle name="Total 29" xfId="2150"/>
    <cellStyle name="Total 3" xfId="2151"/>
    <cellStyle name="Total 30" xfId="2152"/>
    <cellStyle name="Total 31" xfId="2153"/>
    <cellStyle name="Total 32" xfId="2154"/>
    <cellStyle name="Total 33" xfId="2155"/>
    <cellStyle name="Total 34" xfId="2156"/>
    <cellStyle name="Total 35" xfId="2157"/>
    <cellStyle name="Total 36" xfId="2158"/>
    <cellStyle name="Total 37" xfId="2159"/>
    <cellStyle name="Total 38" xfId="2160"/>
    <cellStyle name="Total 39" xfId="2161"/>
    <cellStyle name="Total 4" xfId="2162"/>
    <cellStyle name="Total 40" xfId="2163"/>
    <cellStyle name="Total 41" xfId="2164"/>
    <cellStyle name="Total 42" xfId="2165"/>
    <cellStyle name="Total 43" xfId="2166"/>
    <cellStyle name="Total 44" xfId="2167"/>
    <cellStyle name="Total 45" xfId="2168"/>
    <cellStyle name="Total 46" xfId="2169"/>
    <cellStyle name="Total 5" xfId="2170"/>
    <cellStyle name="Total 6" xfId="2171"/>
    <cellStyle name="Total 7" xfId="2172"/>
    <cellStyle name="Total 8" xfId="2173"/>
    <cellStyle name="Total 9" xfId="2174"/>
    <cellStyle name="Warning Text 10" xfId="2175"/>
    <cellStyle name="Warning Text 11" xfId="2176"/>
    <cellStyle name="Warning Text 12" xfId="2177"/>
    <cellStyle name="Warning Text 13" xfId="2178"/>
    <cellStyle name="Warning Text 14" xfId="2179"/>
    <cellStyle name="Warning Text 15" xfId="2180"/>
    <cellStyle name="Warning Text 16" xfId="2181"/>
    <cellStyle name="Warning Text 17" xfId="2182"/>
    <cellStyle name="Warning Text 18" xfId="2183"/>
    <cellStyle name="Warning Text 19" xfId="2184"/>
    <cellStyle name="Warning Text 2" xfId="2185"/>
    <cellStyle name="Warning Text 20" xfId="2186"/>
    <cellStyle name="Warning Text 21" xfId="2187"/>
    <cellStyle name="Warning Text 22" xfId="2188"/>
    <cellStyle name="Warning Text 23" xfId="2189"/>
    <cellStyle name="Warning Text 24" xfId="2190"/>
    <cellStyle name="Warning Text 25" xfId="2191"/>
    <cellStyle name="Warning Text 26" xfId="2192"/>
    <cellStyle name="Warning Text 27" xfId="2193"/>
    <cellStyle name="Warning Text 28" xfId="2194"/>
    <cellStyle name="Warning Text 29" xfId="2195"/>
    <cellStyle name="Warning Text 3" xfId="2196"/>
    <cellStyle name="Warning Text 30" xfId="2197"/>
    <cellStyle name="Warning Text 31" xfId="2198"/>
    <cellStyle name="Warning Text 32" xfId="2199"/>
    <cellStyle name="Warning Text 33" xfId="2200"/>
    <cellStyle name="Warning Text 34" xfId="2201"/>
    <cellStyle name="Warning Text 35" xfId="2202"/>
    <cellStyle name="Warning Text 36" xfId="2203"/>
    <cellStyle name="Warning Text 37" xfId="2204"/>
    <cellStyle name="Warning Text 38" xfId="2205"/>
    <cellStyle name="Warning Text 39" xfId="2206"/>
    <cellStyle name="Warning Text 4" xfId="2207"/>
    <cellStyle name="Warning Text 40" xfId="2208"/>
    <cellStyle name="Warning Text 41" xfId="2209"/>
    <cellStyle name="Warning Text 42" xfId="2210"/>
    <cellStyle name="Warning Text 43" xfId="2211"/>
    <cellStyle name="Warning Text 44" xfId="2212"/>
    <cellStyle name="Warning Text 45" xfId="2213"/>
    <cellStyle name="Warning Text 46" xfId="2214"/>
    <cellStyle name="Warning Text 5" xfId="2215"/>
    <cellStyle name="Warning Text 6" xfId="2216"/>
    <cellStyle name="Warning Text 7" xfId="2217"/>
    <cellStyle name="Warning Text 8" xfId="2218"/>
    <cellStyle name="Warning Text 9" xfId="22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09.xml"/><Relationship Id="rId21" Type="http://schemas.openxmlformats.org/officeDocument/2006/relationships/worksheet" Target="worksheets/sheet18.xml"/><Relationship Id="rId42" Type="http://schemas.openxmlformats.org/officeDocument/2006/relationships/worksheet" Target="worksheets/sheet37.xml"/><Relationship Id="rId63" Type="http://schemas.openxmlformats.org/officeDocument/2006/relationships/worksheet" Target="worksheets/sheet56.xml"/><Relationship Id="rId84" Type="http://schemas.openxmlformats.org/officeDocument/2006/relationships/worksheet" Target="worksheets/sheet76.xml"/><Relationship Id="rId138" Type="http://schemas.openxmlformats.org/officeDocument/2006/relationships/worksheet" Target="worksheets/sheet130.xml"/><Relationship Id="rId159" Type="http://schemas.openxmlformats.org/officeDocument/2006/relationships/worksheet" Target="worksheets/sheet151.xml"/><Relationship Id="rId170" Type="http://schemas.openxmlformats.org/officeDocument/2006/relationships/worksheet" Target="worksheets/sheet162.xml"/><Relationship Id="rId191" Type="http://schemas.openxmlformats.org/officeDocument/2006/relationships/chartsheet" Target="chartsheets/sheet13.xml"/><Relationship Id="rId205" Type="http://schemas.openxmlformats.org/officeDocument/2006/relationships/worksheet" Target="worksheets/sheet186.xml"/><Relationship Id="rId226" Type="http://schemas.openxmlformats.org/officeDocument/2006/relationships/worksheet" Target="worksheets/sheet207.xml"/><Relationship Id="rId247" Type="http://schemas.openxmlformats.org/officeDocument/2006/relationships/externalLink" Target="externalLinks/externalLink2.xml"/><Relationship Id="rId107" Type="http://schemas.openxmlformats.org/officeDocument/2006/relationships/worksheet" Target="worksheets/sheet99.xml"/><Relationship Id="rId11" Type="http://schemas.openxmlformats.org/officeDocument/2006/relationships/worksheet" Target="worksheets/sheet10.xml"/><Relationship Id="rId32" Type="http://schemas.openxmlformats.org/officeDocument/2006/relationships/worksheet" Target="worksheets/sheet28.xml"/><Relationship Id="rId53" Type="http://schemas.openxmlformats.org/officeDocument/2006/relationships/worksheet" Target="worksheets/sheet48.xml"/><Relationship Id="rId74" Type="http://schemas.openxmlformats.org/officeDocument/2006/relationships/chartsheet" Target="chartsheets/sheet8.xml"/><Relationship Id="rId128" Type="http://schemas.openxmlformats.org/officeDocument/2006/relationships/worksheet" Target="worksheets/sheet120.xml"/><Relationship Id="rId149" Type="http://schemas.openxmlformats.org/officeDocument/2006/relationships/worksheet" Target="worksheets/sheet141.xml"/><Relationship Id="rId5" Type="http://schemas.openxmlformats.org/officeDocument/2006/relationships/chartsheet" Target="chartsheets/sheet1.xml"/><Relationship Id="rId95" Type="http://schemas.openxmlformats.org/officeDocument/2006/relationships/worksheet" Target="worksheets/sheet87.xml"/><Relationship Id="rId160" Type="http://schemas.openxmlformats.org/officeDocument/2006/relationships/worksheet" Target="worksheets/sheet152.xml"/><Relationship Id="rId181" Type="http://schemas.openxmlformats.org/officeDocument/2006/relationships/worksheet" Target="worksheets/sheet171.xml"/><Relationship Id="rId216" Type="http://schemas.openxmlformats.org/officeDocument/2006/relationships/worksheet" Target="worksheets/sheet197.xml"/><Relationship Id="rId237" Type="http://schemas.openxmlformats.org/officeDocument/2006/relationships/worksheet" Target="worksheets/sheet218.xml"/><Relationship Id="rId22" Type="http://schemas.openxmlformats.org/officeDocument/2006/relationships/worksheet" Target="worksheets/sheet19.xml"/><Relationship Id="rId43" Type="http://schemas.openxmlformats.org/officeDocument/2006/relationships/worksheet" Target="worksheets/sheet38.xml"/><Relationship Id="rId64" Type="http://schemas.openxmlformats.org/officeDocument/2006/relationships/worksheet" Target="worksheets/sheet57.xml"/><Relationship Id="rId118" Type="http://schemas.openxmlformats.org/officeDocument/2006/relationships/worksheet" Target="worksheets/sheet110.xml"/><Relationship Id="rId139" Type="http://schemas.openxmlformats.org/officeDocument/2006/relationships/worksheet" Target="worksheets/sheet131.xml"/><Relationship Id="rId85" Type="http://schemas.openxmlformats.org/officeDocument/2006/relationships/worksheet" Target="worksheets/sheet77.xml"/><Relationship Id="rId150" Type="http://schemas.openxmlformats.org/officeDocument/2006/relationships/worksheet" Target="worksheets/sheet142.xml"/><Relationship Id="rId171" Type="http://schemas.openxmlformats.org/officeDocument/2006/relationships/worksheet" Target="worksheets/sheet163.xml"/><Relationship Id="rId192" Type="http://schemas.openxmlformats.org/officeDocument/2006/relationships/chartsheet" Target="chartsheets/sheet14.xml"/><Relationship Id="rId206" Type="http://schemas.openxmlformats.org/officeDocument/2006/relationships/worksheet" Target="worksheets/sheet187.xml"/><Relationship Id="rId227" Type="http://schemas.openxmlformats.org/officeDocument/2006/relationships/worksheet" Target="worksheets/sheet208.xml"/><Relationship Id="rId248" Type="http://schemas.openxmlformats.org/officeDocument/2006/relationships/externalLink" Target="externalLinks/externalLink3.xml"/><Relationship Id="rId12" Type="http://schemas.openxmlformats.org/officeDocument/2006/relationships/chartsheet" Target="chartsheets/sheet2.xml"/><Relationship Id="rId33" Type="http://schemas.openxmlformats.org/officeDocument/2006/relationships/worksheet" Target="worksheets/sheet29.xml"/><Relationship Id="rId108" Type="http://schemas.openxmlformats.org/officeDocument/2006/relationships/worksheet" Target="worksheets/sheet100.xml"/><Relationship Id="rId129" Type="http://schemas.openxmlformats.org/officeDocument/2006/relationships/worksheet" Target="worksheets/sheet121.xml"/><Relationship Id="rId54" Type="http://schemas.openxmlformats.org/officeDocument/2006/relationships/worksheet" Target="worksheets/sheet49.xml"/><Relationship Id="rId70" Type="http://schemas.openxmlformats.org/officeDocument/2006/relationships/worksheet" Target="worksheets/sheet63.xml"/><Relationship Id="rId75" Type="http://schemas.openxmlformats.org/officeDocument/2006/relationships/worksheet" Target="worksheets/sheet67.xml"/><Relationship Id="rId91" Type="http://schemas.openxmlformats.org/officeDocument/2006/relationships/worksheet" Target="worksheets/sheet83.xml"/><Relationship Id="rId96" Type="http://schemas.openxmlformats.org/officeDocument/2006/relationships/worksheet" Target="worksheets/sheet88.xml"/><Relationship Id="rId140" Type="http://schemas.openxmlformats.org/officeDocument/2006/relationships/worksheet" Target="worksheets/sheet132.xml"/><Relationship Id="rId145" Type="http://schemas.openxmlformats.org/officeDocument/2006/relationships/worksheet" Target="worksheets/sheet137.xml"/><Relationship Id="rId161" Type="http://schemas.openxmlformats.org/officeDocument/2006/relationships/worksheet" Target="worksheets/sheet153.xml"/><Relationship Id="rId166" Type="http://schemas.openxmlformats.org/officeDocument/2006/relationships/worksheet" Target="worksheets/sheet158.xml"/><Relationship Id="rId182" Type="http://schemas.openxmlformats.org/officeDocument/2006/relationships/worksheet" Target="worksheets/sheet172.xml"/><Relationship Id="rId187" Type="http://schemas.openxmlformats.org/officeDocument/2006/relationships/worksheet" Target="worksheets/sheet177.xml"/><Relationship Id="rId217" Type="http://schemas.openxmlformats.org/officeDocument/2006/relationships/worksheet" Target="worksheets/sheet198.xml"/><Relationship Id="rId1" Type="http://schemas.openxmlformats.org/officeDocument/2006/relationships/worksheet" Target="worksheets/sheet1.xml"/><Relationship Id="rId6" Type="http://schemas.openxmlformats.org/officeDocument/2006/relationships/worksheet" Target="worksheets/sheet5.xml"/><Relationship Id="rId212" Type="http://schemas.openxmlformats.org/officeDocument/2006/relationships/worksheet" Target="worksheets/sheet193.xml"/><Relationship Id="rId233" Type="http://schemas.openxmlformats.org/officeDocument/2006/relationships/worksheet" Target="worksheets/sheet214.xml"/><Relationship Id="rId238" Type="http://schemas.openxmlformats.org/officeDocument/2006/relationships/worksheet" Target="worksheets/sheet219.xml"/><Relationship Id="rId254" Type="http://schemas.openxmlformats.org/officeDocument/2006/relationships/customXml" Target="../customXml/item1.xml"/><Relationship Id="rId23" Type="http://schemas.openxmlformats.org/officeDocument/2006/relationships/worksheet" Target="worksheets/sheet20.xml"/><Relationship Id="rId28" Type="http://schemas.openxmlformats.org/officeDocument/2006/relationships/worksheet" Target="worksheets/sheet24.xml"/><Relationship Id="rId49" Type="http://schemas.openxmlformats.org/officeDocument/2006/relationships/worksheet" Target="worksheets/sheet44.xml"/><Relationship Id="rId114" Type="http://schemas.openxmlformats.org/officeDocument/2006/relationships/worksheet" Target="worksheets/sheet106.xml"/><Relationship Id="rId119" Type="http://schemas.openxmlformats.org/officeDocument/2006/relationships/worksheet" Target="worksheets/sheet111.xml"/><Relationship Id="rId44" Type="http://schemas.openxmlformats.org/officeDocument/2006/relationships/worksheet" Target="worksheets/sheet39.xml"/><Relationship Id="rId60" Type="http://schemas.openxmlformats.org/officeDocument/2006/relationships/worksheet" Target="worksheets/sheet54.xml"/><Relationship Id="rId65" Type="http://schemas.openxmlformats.org/officeDocument/2006/relationships/worksheet" Target="worksheets/sheet58.xml"/><Relationship Id="rId81" Type="http://schemas.openxmlformats.org/officeDocument/2006/relationships/worksheet" Target="worksheets/sheet73.xml"/><Relationship Id="rId86" Type="http://schemas.openxmlformats.org/officeDocument/2006/relationships/worksheet" Target="worksheets/sheet78.xml"/><Relationship Id="rId130" Type="http://schemas.openxmlformats.org/officeDocument/2006/relationships/worksheet" Target="worksheets/sheet122.xml"/><Relationship Id="rId135" Type="http://schemas.openxmlformats.org/officeDocument/2006/relationships/worksheet" Target="worksheets/sheet127.xml"/><Relationship Id="rId151" Type="http://schemas.openxmlformats.org/officeDocument/2006/relationships/worksheet" Target="worksheets/sheet143.xml"/><Relationship Id="rId156" Type="http://schemas.openxmlformats.org/officeDocument/2006/relationships/worksheet" Target="worksheets/sheet148.xml"/><Relationship Id="rId177" Type="http://schemas.openxmlformats.org/officeDocument/2006/relationships/worksheet" Target="worksheets/sheet168.xml"/><Relationship Id="rId198" Type="http://schemas.openxmlformats.org/officeDocument/2006/relationships/worksheet" Target="worksheets/sheet180.xml"/><Relationship Id="rId172" Type="http://schemas.openxmlformats.org/officeDocument/2006/relationships/chartsheet" Target="chartsheets/sheet9.xml"/><Relationship Id="rId193" Type="http://schemas.openxmlformats.org/officeDocument/2006/relationships/chartsheet" Target="chartsheets/sheet15.xml"/><Relationship Id="rId202" Type="http://schemas.openxmlformats.org/officeDocument/2006/relationships/worksheet" Target="worksheets/sheet184.xml"/><Relationship Id="rId207" Type="http://schemas.openxmlformats.org/officeDocument/2006/relationships/worksheet" Target="worksheets/sheet188.xml"/><Relationship Id="rId223" Type="http://schemas.openxmlformats.org/officeDocument/2006/relationships/worksheet" Target="worksheets/sheet204.xml"/><Relationship Id="rId228" Type="http://schemas.openxmlformats.org/officeDocument/2006/relationships/worksheet" Target="worksheets/sheet209.xml"/><Relationship Id="rId244" Type="http://schemas.openxmlformats.org/officeDocument/2006/relationships/worksheet" Target="worksheets/sheet225.xml"/><Relationship Id="rId249" Type="http://schemas.openxmlformats.org/officeDocument/2006/relationships/externalLink" Target="externalLinks/externalLink4.xml"/><Relationship Id="rId13" Type="http://schemas.openxmlformats.org/officeDocument/2006/relationships/worksheet" Target="worksheets/sheet11.xml"/><Relationship Id="rId18" Type="http://schemas.openxmlformats.org/officeDocument/2006/relationships/worksheet" Target="worksheets/sheet16.xml"/><Relationship Id="rId39" Type="http://schemas.openxmlformats.org/officeDocument/2006/relationships/worksheet" Target="worksheets/sheet34.xml"/><Relationship Id="rId109" Type="http://schemas.openxmlformats.org/officeDocument/2006/relationships/worksheet" Target="worksheets/sheet101.xml"/><Relationship Id="rId34" Type="http://schemas.openxmlformats.org/officeDocument/2006/relationships/worksheet" Target="worksheets/sheet30.xml"/><Relationship Id="rId50" Type="http://schemas.openxmlformats.org/officeDocument/2006/relationships/worksheet" Target="worksheets/sheet45.xml"/><Relationship Id="rId55" Type="http://schemas.openxmlformats.org/officeDocument/2006/relationships/chartsheet" Target="chartsheets/sheet6.xml"/><Relationship Id="rId76" Type="http://schemas.openxmlformats.org/officeDocument/2006/relationships/worksheet" Target="worksheets/sheet68.xml"/><Relationship Id="rId97" Type="http://schemas.openxmlformats.org/officeDocument/2006/relationships/worksheet" Target="worksheets/sheet89.xml"/><Relationship Id="rId104" Type="http://schemas.openxmlformats.org/officeDocument/2006/relationships/worksheet" Target="worksheets/sheet96.xml"/><Relationship Id="rId120" Type="http://schemas.openxmlformats.org/officeDocument/2006/relationships/worksheet" Target="worksheets/sheet112.xml"/><Relationship Id="rId125" Type="http://schemas.openxmlformats.org/officeDocument/2006/relationships/worksheet" Target="worksheets/sheet117.xml"/><Relationship Id="rId141" Type="http://schemas.openxmlformats.org/officeDocument/2006/relationships/worksheet" Target="worksheets/sheet133.xml"/><Relationship Id="rId146" Type="http://schemas.openxmlformats.org/officeDocument/2006/relationships/worksheet" Target="worksheets/sheet138.xml"/><Relationship Id="rId167" Type="http://schemas.openxmlformats.org/officeDocument/2006/relationships/worksheet" Target="worksheets/sheet159.xml"/><Relationship Id="rId188" Type="http://schemas.openxmlformats.org/officeDocument/2006/relationships/worksheet" Target="worksheets/sheet178.xml"/><Relationship Id="rId7" Type="http://schemas.openxmlformats.org/officeDocument/2006/relationships/worksheet" Target="worksheets/sheet6.xml"/><Relationship Id="rId71" Type="http://schemas.openxmlformats.org/officeDocument/2006/relationships/worksheet" Target="worksheets/sheet64.xml"/><Relationship Id="rId92" Type="http://schemas.openxmlformats.org/officeDocument/2006/relationships/worksheet" Target="worksheets/sheet84.xml"/><Relationship Id="rId162" Type="http://schemas.openxmlformats.org/officeDocument/2006/relationships/worksheet" Target="worksheets/sheet154.xml"/><Relationship Id="rId183" Type="http://schemas.openxmlformats.org/officeDocument/2006/relationships/worksheet" Target="worksheets/sheet173.xml"/><Relationship Id="rId213" Type="http://schemas.openxmlformats.org/officeDocument/2006/relationships/worksheet" Target="worksheets/sheet194.xml"/><Relationship Id="rId218" Type="http://schemas.openxmlformats.org/officeDocument/2006/relationships/worksheet" Target="worksheets/sheet199.xml"/><Relationship Id="rId234" Type="http://schemas.openxmlformats.org/officeDocument/2006/relationships/worksheet" Target="worksheets/sheet215.xml"/><Relationship Id="rId239" Type="http://schemas.openxmlformats.org/officeDocument/2006/relationships/worksheet" Target="worksheets/sheet220.xml"/><Relationship Id="rId2" Type="http://schemas.openxmlformats.org/officeDocument/2006/relationships/worksheet" Target="worksheets/sheet2.xml"/><Relationship Id="rId29" Type="http://schemas.openxmlformats.org/officeDocument/2006/relationships/worksheet" Target="worksheets/sheet25.xml"/><Relationship Id="rId250" Type="http://schemas.openxmlformats.org/officeDocument/2006/relationships/theme" Target="theme/theme1.xml"/><Relationship Id="rId255" Type="http://schemas.openxmlformats.org/officeDocument/2006/relationships/customXml" Target="../customXml/item2.xml"/><Relationship Id="rId24" Type="http://schemas.openxmlformats.org/officeDocument/2006/relationships/worksheet" Target="worksheets/sheet21.xml"/><Relationship Id="rId40" Type="http://schemas.openxmlformats.org/officeDocument/2006/relationships/worksheet" Target="worksheets/sheet35.xml"/><Relationship Id="rId45" Type="http://schemas.openxmlformats.org/officeDocument/2006/relationships/worksheet" Target="worksheets/sheet40.xml"/><Relationship Id="rId66" Type="http://schemas.openxmlformats.org/officeDocument/2006/relationships/worksheet" Target="worksheets/sheet59.xml"/><Relationship Id="rId87" Type="http://schemas.openxmlformats.org/officeDocument/2006/relationships/worksheet" Target="worksheets/sheet79.xml"/><Relationship Id="rId110" Type="http://schemas.openxmlformats.org/officeDocument/2006/relationships/worksheet" Target="worksheets/sheet102.xml"/><Relationship Id="rId115" Type="http://schemas.openxmlformats.org/officeDocument/2006/relationships/worksheet" Target="worksheets/sheet107.xml"/><Relationship Id="rId131" Type="http://schemas.openxmlformats.org/officeDocument/2006/relationships/worksheet" Target="worksheets/sheet123.xml"/><Relationship Id="rId136" Type="http://schemas.openxmlformats.org/officeDocument/2006/relationships/worksheet" Target="worksheets/sheet128.xml"/><Relationship Id="rId157" Type="http://schemas.openxmlformats.org/officeDocument/2006/relationships/worksheet" Target="worksheets/sheet149.xml"/><Relationship Id="rId178" Type="http://schemas.openxmlformats.org/officeDocument/2006/relationships/worksheet" Target="worksheets/sheet169.xml"/><Relationship Id="rId61" Type="http://schemas.openxmlformats.org/officeDocument/2006/relationships/worksheet" Target="worksheets/sheet55.xml"/><Relationship Id="rId82" Type="http://schemas.openxmlformats.org/officeDocument/2006/relationships/worksheet" Target="worksheets/sheet74.xml"/><Relationship Id="rId152" Type="http://schemas.openxmlformats.org/officeDocument/2006/relationships/worksheet" Target="worksheets/sheet144.xml"/><Relationship Id="rId173" Type="http://schemas.openxmlformats.org/officeDocument/2006/relationships/worksheet" Target="worksheets/sheet164.xml"/><Relationship Id="rId194" Type="http://schemas.openxmlformats.org/officeDocument/2006/relationships/chartsheet" Target="chartsheets/sheet16.xml"/><Relationship Id="rId199" Type="http://schemas.openxmlformats.org/officeDocument/2006/relationships/worksheet" Target="worksheets/sheet181.xml"/><Relationship Id="rId203" Type="http://schemas.openxmlformats.org/officeDocument/2006/relationships/worksheet" Target="worksheets/sheet185.xml"/><Relationship Id="rId208" Type="http://schemas.openxmlformats.org/officeDocument/2006/relationships/worksheet" Target="worksheets/sheet189.xml"/><Relationship Id="rId229" Type="http://schemas.openxmlformats.org/officeDocument/2006/relationships/worksheet" Target="worksheets/sheet210.xml"/><Relationship Id="rId19" Type="http://schemas.openxmlformats.org/officeDocument/2006/relationships/chartsheet" Target="chartsheets/sheet3.xml"/><Relationship Id="rId224" Type="http://schemas.openxmlformats.org/officeDocument/2006/relationships/worksheet" Target="worksheets/sheet205.xml"/><Relationship Id="rId240" Type="http://schemas.openxmlformats.org/officeDocument/2006/relationships/worksheet" Target="worksheets/sheet221.xml"/><Relationship Id="rId245" Type="http://schemas.openxmlformats.org/officeDocument/2006/relationships/worksheet" Target="worksheets/sheet226.xml"/><Relationship Id="rId14" Type="http://schemas.openxmlformats.org/officeDocument/2006/relationships/worksheet" Target="worksheets/sheet12.xml"/><Relationship Id="rId30" Type="http://schemas.openxmlformats.org/officeDocument/2006/relationships/worksheet" Target="worksheets/sheet26.xml"/><Relationship Id="rId35" Type="http://schemas.openxmlformats.org/officeDocument/2006/relationships/chartsheet" Target="chartsheets/sheet5.xml"/><Relationship Id="rId56" Type="http://schemas.openxmlformats.org/officeDocument/2006/relationships/worksheet" Target="worksheets/sheet50.xml"/><Relationship Id="rId77" Type="http://schemas.openxmlformats.org/officeDocument/2006/relationships/worksheet" Target="worksheets/sheet69.xml"/><Relationship Id="rId100" Type="http://schemas.openxmlformats.org/officeDocument/2006/relationships/worksheet" Target="worksheets/sheet92.xml"/><Relationship Id="rId105" Type="http://schemas.openxmlformats.org/officeDocument/2006/relationships/worksheet" Target="worksheets/sheet97.xml"/><Relationship Id="rId126" Type="http://schemas.openxmlformats.org/officeDocument/2006/relationships/worksheet" Target="worksheets/sheet118.xml"/><Relationship Id="rId147" Type="http://schemas.openxmlformats.org/officeDocument/2006/relationships/worksheet" Target="worksheets/sheet139.xml"/><Relationship Id="rId168" Type="http://schemas.openxmlformats.org/officeDocument/2006/relationships/worksheet" Target="worksheets/sheet160.xml"/><Relationship Id="rId8" Type="http://schemas.openxmlformats.org/officeDocument/2006/relationships/worksheet" Target="worksheets/sheet7.xml"/><Relationship Id="rId51" Type="http://schemas.openxmlformats.org/officeDocument/2006/relationships/worksheet" Target="worksheets/sheet46.xml"/><Relationship Id="rId72" Type="http://schemas.openxmlformats.org/officeDocument/2006/relationships/worksheet" Target="worksheets/sheet65.xml"/><Relationship Id="rId93" Type="http://schemas.openxmlformats.org/officeDocument/2006/relationships/worksheet" Target="worksheets/sheet85.xml"/><Relationship Id="rId98" Type="http://schemas.openxmlformats.org/officeDocument/2006/relationships/worksheet" Target="worksheets/sheet90.xml"/><Relationship Id="rId121" Type="http://schemas.openxmlformats.org/officeDocument/2006/relationships/worksheet" Target="worksheets/sheet113.xml"/><Relationship Id="rId142" Type="http://schemas.openxmlformats.org/officeDocument/2006/relationships/worksheet" Target="worksheets/sheet134.xml"/><Relationship Id="rId163" Type="http://schemas.openxmlformats.org/officeDocument/2006/relationships/worksheet" Target="worksheets/sheet155.xml"/><Relationship Id="rId184" Type="http://schemas.openxmlformats.org/officeDocument/2006/relationships/worksheet" Target="worksheets/sheet174.xml"/><Relationship Id="rId189" Type="http://schemas.openxmlformats.org/officeDocument/2006/relationships/chartsheet" Target="chartsheets/sheet11.xml"/><Relationship Id="rId219" Type="http://schemas.openxmlformats.org/officeDocument/2006/relationships/worksheet" Target="worksheets/sheet200.xml"/><Relationship Id="rId3" Type="http://schemas.openxmlformats.org/officeDocument/2006/relationships/worksheet" Target="worksheets/sheet3.xml"/><Relationship Id="rId214" Type="http://schemas.openxmlformats.org/officeDocument/2006/relationships/worksheet" Target="worksheets/sheet195.xml"/><Relationship Id="rId230" Type="http://schemas.openxmlformats.org/officeDocument/2006/relationships/worksheet" Target="worksheets/sheet211.xml"/><Relationship Id="rId235" Type="http://schemas.openxmlformats.org/officeDocument/2006/relationships/worksheet" Target="worksheets/sheet216.xml"/><Relationship Id="rId251" Type="http://schemas.openxmlformats.org/officeDocument/2006/relationships/styles" Target="styles.xml"/><Relationship Id="rId256" Type="http://schemas.openxmlformats.org/officeDocument/2006/relationships/customXml" Target="../customXml/item3.xml"/><Relationship Id="rId25" Type="http://schemas.openxmlformats.org/officeDocument/2006/relationships/worksheet" Target="worksheets/sheet22.xml"/><Relationship Id="rId46" Type="http://schemas.openxmlformats.org/officeDocument/2006/relationships/worksheet" Target="worksheets/sheet41.xml"/><Relationship Id="rId67" Type="http://schemas.openxmlformats.org/officeDocument/2006/relationships/worksheet" Target="worksheets/sheet60.xml"/><Relationship Id="rId116" Type="http://schemas.openxmlformats.org/officeDocument/2006/relationships/worksheet" Target="worksheets/sheet108.xml"/><Relationship Id="rId137" Type="http://schemas.openxmlformats.org/officeDocument/2006/relationships/worksheet" Target="worksheets/sheet129.xml"/><Relationship Id="rId158" Type="http://schemas.openxmlformats.org/officeDocument/2006/relationships/worksheet" Target="worksheets/sheet150.xml"/><Relationship Id="rId20" Type="http://schemas.openxmlformats.org/officeDocument/2006/relationships/worksheet" Target="worksheets/sheet17.xml"/><Relationship Id="rId41" Type="http://schemas.openxmlformats.org/officeDocument/2006/relationships/worksheet" Target="worksheets/sheet36.xml"/><Relationship Id="rId62" Type="http://schemas.openxmlformats.org/officeDocument/2006/relationships/chartsheet" Target="chartsheets/sheet7.xml"/><Relationship Id="rId83" Type="http://schemas.openxmlformats.org/officeDocument/2006/relationships/worksheet" Target="worksheets/sheet75.xml"/><Relationship Id="rId88" Type="http://schemas.openxmlformats.org/officeDocument/2006/relationships/worksheet" Target="worksheets/sheet80.xml"/><Relationship Id="rId111" Type="http://schemas.openxmlformats.org/officeDocument/2006/relationships/worksheet" Target="worksheets/sheet103.xml"/><Relationship Id="rId132" Type="http://schemas.openxmlformats.org/officeDocument/2006/relationships/worksheet" Target="worksheets/sheet124.xml"/><Relationship Id="rId153" Type="http://schemas.openxmlformats.org/officeDocument/2006/relationships/worksheet" Target="worksheets/sheet145.xml"/><Relationship Id="rId174" Type="http://schemas.openxmlformats.org/officeDocument/2006/relationships/worksheet" Target="worksheets/sheet165.xml"/><Relationship Id="rId179" Type="http://schemas.openxmlformats.org/officeDocument/2006/relationships/chartsheet" Target="chartsheets/sheet10.xml"/><Relationship Id="rId195" Type="http://schemas.openxmlformats.org/officeDocument/2006/relationships/chartsheet" Target="chartsheets/sheet17.xml"/><Relationship Id="rId209" Type="http://schemas.openxmlformats.org/officeDocument/2006/relationships/worksheet" Target="worksheets/sheet190.xml"/><Relationship Id="rId190" Type="http://schemas.openxmlformats.org/officeDocument/2006/relationships/chartsheet" Target="chartsheets/sheet12.xml"/><Relationship Id="rId204" Type="http://schemas.openxmlformats.org/officeDocument/2006/relationships/chartsheet" Target="chartsheets/sheet19.xml"/><Relationship Id="rId220" Type="http://schemas.openxmlformats.org/officeDocument/2006/relationships/worksheet" Target="worksheets/sheet201.xml"/><Relationship Id="rId225" Type="http://schemas.openxmlformats.org/officeDocument/2006/relationships/worksheet" Target="worksheets/sheet206.xml"/><Relationship Id="rId241" Type="http://schemas.openxmlformats.org/officeDocument/2006/relationships/worksheet" Target="worksheets/sheet222.xml"/><Relationship Id="rId246" Type="http://schemas.openxmlformats.org/officeDocument/2006/relationships/externalLink" Target="externalLinks/externalLink1.xml"/><Relationship Id="rId15" Type="http://schemas.openxmlformats.org/officeDocument/2006/relationships/worksheet" Target="worksheets/sheet13.xml"/><Relationship Id="rId36" Type="http://schemas.openxmlformats.org/officeDocument/2006/relationships/worksheet" Target="worksheets/sheet31.xml"/><Relationship Id="rId57" Type="http://schemas.openxmlformats.org/officeDocument/2006/relationships/worksheet" Target="worksheets/sheet51.xml"/><Relationship Id="rId106" Type="http://schemas.openxmlformats.org/officeDocument/2006/relationships/worksheet" Target="worksheets/sheet98.xml"/><Relationship Id="rId127" Type="http://schemas.openxmlformats.org/officeDocument/2006/relationships/worksheet" Target="worksheets/sheet119.xml"/><Relationship Id="rId10" Type="http://schemas.openxmlformats.org/officeDocument/2006/relationships/worksheet" Target="worksheets/sheet9.xml"/><Relationship Id="rId31" Type="http://schemas.openxmlformats.org/officeDocument/2006/relationships/worksheet" Target="worksheets/sheet27.xml"/><Relationship Id="rId52" Type="http://schemas.openxmlformats.org/officeDocument/2006/relationships/worksheet" Target="worksheets/sheet47.xml"/><Relationship Id="rId73" Type="http://schemas.openxmlformats.org/officeDocument/2006/relationships/worksheet" Target="worksheets/sheet66.xml"/><Relationship Id="rId78" Type="http://schemas.openxmlformats.org/officeDocument/2006/relationships/worksheet" Target="worksheets/sheet70.xml"/><Relationship Id="rId94" Type="http://schemas.openxmlformats.org/officeDocument/2006/relationships/worksheet" Target="worksheets/sheet86.xml"/><Relationship Id="rId99" Type="http://schemas.openxmlformats.org/officeDocument/2006/relationships/worksheet" Target="worksheets/sheet91.xml"/><Relationship Id="rId101" Type="http://schemas.openxmlformats.org/officeDocument/2006/relationships/worksheet" Target="worksheets/sheet93.xml"/><Relationship Id="rId122" Type="http://schemas.openxmlformats.org/officeDocument/2006/relationships/worksheet" Target="worksheets/sheet114.xml"/><Relationship Id="rId143" Type="http://schemas.openxmlformats.org/officeDocument/2006/relationships/worksheet" Target="worksheets/sheet135.xml"/><Relationship Id="rId148" Type="http://schemas.openxmlformats.org/officeDocument/2006/relationships/worksheet" Target="worksheets/sheet140.xml"/><Relationship Id="rId164" Type="http://schemas.openxmlformats.org/officeDocument/2006/relationships/worksheet" Target="worksheets/sheet156.xml"/><Relationship Id="rId169" Type="http://schemas.openxmlformats.org/officeDocument/2006/relationships/worksheet" Target="worksheets/sheet161.xml"/><Relationship Id="rId185" Type="http://schemas.openxmlformats.org/officeDocument/2006/relationships/worksheet" Target="worksheets/sheet175.xml"/><Relationship Id="rId4" Type="http://schemas.openxmlformats.org/officeDocument/2006/relationships/worksheet" Target="worksheets/sheet4.xml"/><Relationship Id="rId9" Type="http://schemas.openxmlformats.org/officeDocument/2006/relationships/worksheet" Target="worksheets/sheet8.xml"/><Relationship Id="rId180" Type="http://schemas.openxmlformats.org/officeDocument/2006/relationships/worksheet" Target="worksheets/sheet170.xml"/><Relationship Id="rId210" Type="http://schemas.openxmlformats.org/officeDocument/2006/relationships/worksheet" Target="worksheets/sheet191.xml"/><Relationship Id="rId215" Type="http://schemas.openxmlformats.org/officeDocument/2006/relationships/worksheet" Target="worksheets/sheet196.xml"/><Relationship Id="rId236" Type="http://schemas.openxmlformats.org/officeDocument/2006/relationships/worksheet" Target="worksheets/sheet217.xml"/><Relationship Id="rId26" Type="http://schemas.openxmlformats.org/officeDocument/2006/relationships/worksheet" Target="worksheets/sheet23.xml"/><Relationship Id="rId231" Type="http://schemas.openxmlformats.org/officeDocument/2006/relationships/worksheet" Target="worksheets/sheet212.xml"/><Relationship Id="rId252" Type="http://schemas.openxmlformats.org/officeDocument/2006/relationships/sharedStrings" Target="sharedStrings.xml"/><Relationship Id="rId47" Type="http://schemas.openxmlformats.org/officeDocument/2006/relationships/worksheet" Target="worksheets/sheet42.xml"/><Relationship Id="rId68" Type="http://schemas.openxmlformats.org/officeDocument/2006/relationships/worksheet" Target="worksheets/sheet61.xml"/><Relationship Id="rId89" Type="http://schemas.openxmlformats.org/officeDocument/2006/relationships/worksheet" Target="worksheets/sheet81.xml"/><Relationship Id="rId112" Type="http://schemas.openxmlformats.org/officeDocument/2006/relationships/worksheet" Target="worksheets/sheet104.xml"/><Relationship Id="rId133" Type="http://schemas.openxmlformats.org/officeDocument/2006/relationships/worksheet" Target="worksheets/sheet125.xml"/><Relationship Id="rId154" Type="http://schemas.openxmlformats.org/officeDocument/2006/relationships/worksheet" Target="worksheets/sheet146.xml"/><Relationship Id="rId175" Type="http://schemas.openxmlformats.org/officeDocument/2006/relationships/worksheet" Target="worksheets/sheet166.xml"/><Relationship Id="rId196" Type="http://schemas.openxmlformats.org/officeDocument/2006/relationships/chartsheet" Target="chartsheets/sheet18.xml"/><Relationship Id="rId200" Type="http://schemas.openxmlformats.org/officeDocument/2006/relationships/worksheet" Target="worksheets/sheet182.xml"/><Relationship Id="rId16" Type="http://schemas.openxmlformats.org/officeDocument/2006/relationships/worksheet" Target="worksheets/sheet14.xml"/><Relationship Id="rId221" Type="http://schemas.openxmlformats.org/officeDocument/2006/relationships/worksheet" Target="worksheets/sheet202.xml"/><Relationship Id="rId242" Type="http://schemas.openxmlformats.org/officeDocument/2006/relationships/worksheet" Target="worksheets/sheet223.xml"/><Relationship Id="rId37" Type="http://schemas.openxmlformats.org/officeDocument/2006/relationships/worksheet" Target="worksheets/sheet32.xml"/><Relationship Id="rId58" Type="http://schemas.openxmlformats.org/officeDocument/2006/relationships/worksheet" Target="worksheets/sheet52.xml"/><Relationship Id="rId79" Type="http://schemas.openxmlformats.org/officeDocument/2006/relationships/worksheet" Target="worksheets/sheet71.xml"/><Relationship Id="rId102" Type="http://schemas.openxmlformats.org/officeDocument/2006/relationships/worksheet" Target="worksheets/sheet94.xml"/><Relationship Id="rId123" Type="http://schemas.openxmlformats.org/officeDocument/2006/relationships/worksheet" Target="worksheets/sheet115.xml"/><Relationship Id="rId144" Type="http://schemas.openxmlformats.org/officeDocument/2006/relationships/worksheet" Target="worksheets/sheet136.xml"/><Relationship Id="rId90" Type="http://schemas.openxmlformats.org/officeDocument/2006/relationships/worksheet" Target="worksheets/sheet82.xml"/><Relationship Id="rId165" Type="http://schemas.openxmlformats.org/officeDocument/2006/relationships/worksheet" Target="worksheets/sheet157.xml"/><Relationship Id="rId186" Type="http://schemas.openxmlformats.org/officeDocument/2006/relationships/worksheet" Target="worksheets/sheet176.xml"/><Relationship Id="rId211" Type="http://schemas.openxmlformats.org/officeDocument/2006/relationships/worksheet" Target="worksheets/sheet192.xml"/><Relationship Id="rId232" Type="http://schemas.openxmlformats.org/officeDocument/2006/relationships/worksheet" Target="worksheets/sheet213.xml"/><Relationship Id="rId253" Type="http://schemas.openxmlformats.org/officeDocument/2006/relationships/calcChain" Target="calcChain.xml"/><Relationship Id="rId27" Type="http://schemas.openxmlformats.org/officeDocument/2006/relationships/chartsheet" Target="chartsheets/sheet4.xml"/><Relationship Id="rId48" Type="http://schemas.openxmlformats.org/officeDocument/2006/relationships/worksheet" Target="worksheets/sheet43.xml"/><Relationship Id="rId69" Type="http://schemas.openxmlformats.org/officeDocument/2006/relationships/worksheet" Target="worksheets/sheet62.xml"/><Relationship Id="rId113" Type="http://schemas.openxmlformats.org/officeDocument/2006/relationships/worksheet" Target="worksheets/sheet105.xml"/><Relationship Id="rId134" Type="http://schemas.openxmlformats.org/officeDocument/2006/relationships/worksheet" Target="worksheets/sheet126.xml"/><Relationship Id="rId80" Type="http://schemas.openxmlformats.org/officeDocument/2006/relationships/worksheet" Target="worksheets/sheet72.xml"/><Relationship Id="rId155" Type="http://schemas.openxmlformats.org/officeDocument/2006/relationships/worksheet" Target="worksheets/sheet147.xml"/><Relationship Id="rId176" Type="http://schemas.openxmlformats.org/officeDocument/2006/relationships/worksheet" Target="worksheets/sheet167.xml"/><Relationship Id="rId197" Type="http://schemas.openxmlformats.org/officeDocument/2006/relationships/worksheet" Target="worksheets/sheet179.xml"/><Relationship Id="rId201" Type="http://schemas.openxmlformats.org/officeDocument/2006/relationships/worksheet" Target="worksheets/sheet183.xml"/><Relationship Id="rId222" Type="http://schemas.openxmlformats.org/officeDocument/2006/relationships/worksheet" Target="worksheets/sheet203.xml"/><Relationship Id="rId243" Type="http://schemas.openxmlformats.org/officeDocument/2006/relationships/worksheet" Target="worksheets/sheet224.xml"/><Relationship Id="rId17" Type="http://schemas.openxmlformats.org/officeDocument/2006/relationships/worksheet" Target="worksheets/sheet15.xml"/><Relationship Id="rId38" Type="http://schemas.openxmlformats.org/officeDocument/2006/relationships/worksheet" Target="worksheets/sheet33.xml"/><Relationship Id="rId59" Type="http://schemas.openxmlformats.org/officeDocument/2006/relationships/worksheet" Target="worksheets/sheet53.xml"/><Relationship Id="rId103" Type="http://schemas.openxmlformats.org/officeDocument/2006/relationships/worksheet" Target="worksheets/sheet95.xml"/><Relationship Id="rId124" Type="http://schemas.openxmlformats.org/officeDocument/2006/relationships/worksheet" Target="worksheets/sheet1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a:t>Population Details</a:t>
            </a:r>
          </a:p>
        </c:rich>
      </c:tx>
      <c:overlay val="0"/>
    </c:title>
    <c:autoTitleDeleted val="0"/>
    <c:plotArea>
      <c:layout/>
      <c:barChart>
        <c:barDir val="col"/>
        <c:grouping val="clustered"/>
        <c:varyColors val="0"/>
        <c:ser>
          <c:idx val="1"/>
          <c:order val="0"/>
          <c:tx>
            <c:strRef>
              <c:f>'1.2.3'!$A$6:$B$6</c:f>
              <c:strCache>
                <c:ptCount val="1"/>
                <c:pt idx="0">
                  <c:v>Females aged 5 - 14</c:v>
                </c:pt>
              </c:strCache>
            </c:strRef>
          </c:tx>
          <c:invertIfNegative val="0"/>
          <c:cat>
            <c:strRef>
              <c:f>'1.2.3'!$G$3:$I$3</c:f>
              <c:strCache>
                <c:ptCount val="3"/>
                <c:pt idx="0">
                  <c:v>Year -2</c:v>
                </c:pt>
                <c:pt idx="1">
                  <c:v>Year -1</c:v>
                </c:pt>
                <c:pt idx="2">
                  <c:v>Year 0</c:v>
                </c:pt>
              </c:strCache>
            </c:strRef>
          </c:cat>
          <c:val>
            <c:numRef>
              <c:f>'1.2.3'!$G$6:$I$6</c:f>
              <c:numCache>
                <c:formatCode>_(* #,##0,_);_(* \(#,##0,\);_(* "–"?_);_(@_)</c:formatCode>
                <c:ptCount val="3"/>
                <c:pt idx="0">
                  <c:v>106114.32</c:v>
                </c:pt>
                <c:pt idx="1">
                  <c:v>113542.32240000002</c:v>
                </c:pt>
                <c:pt idx="2">
                  <c:v>124896.55464000003</c:v>
                </c:pt>
              </c:numCache>
            </c:numRef>
          </c:val>
        </c:ser>
        <c:ser>
          <c:idx val="2"/>
          <c:order val="1"/>
          <c:tx>
            <c:strRef>
              <c:f>'1.2.3'!$A$7:$B$7</c:f>
              <c:strCache>
                <c:ptCount val="1"/>
                <c:pt idx="0">
                  <c:v>Males aged 5 - 14</c:v>
                </c:pt>
              </c:strCache>
            </c:strRef>
          </c:tx>
          <c:invertIfNegative val="0"/>
          <c:cat>
            <c:strRef>
              <c:f>'1.2.3'!$G$3:$I$3</c:f>
              <c:strCache>
                <c:ptCount val="3"/>
                <c:pt idx="0">
                  <c:v>Year -2</c:v>
                </c:pt>
                <c:pt idx="1">
                  <c:v>Year -1</c:v>
                </c:pt>
                <c:pt idx="2">
                  <c:v>Year 0</c:v>
                </c:pt>
              </c:strCache>
            </c:strRef>
          </c:cat>
          <c:val>
            <c:numRef>
              <c:f>'1.2.3'!$G$7:$I$7</c:f>
              <c:numCache>
                <c:formatCode>_(* #,##0,_);_(* \(#,##0,\);_(* "–"?_);_(@_)</c:formatCode>
                <c:ptCount val="3"/>
                <c:pt idx="0">
                  <c:v>126820.68000000001</c:v>
                </c:pt>
                <c:pt idx="1">
                  <c:v>133161.71400000001</c:v>
                </c:pt>
                <c:pt idx="2">
                  <c:v>135824.94828000001</c:v>
                </c:pt>
              </c:numCache>
            </c:numRef>
          </c:val>
        </c:ser>
        <c:ser>
          <c:idx val="3"/>
          <c:order val="2"/>
          <c:tx>
            <c:strRef>
              <c:f>'1.2.3'!$A$8:$B$8</c:f>
              <c:strCache>
                <c:ptCount val="1"/>
                <c:pt idx="0">
                  <c:v>Females aged 15 - 34</c:v>
                </c:pt>
              </c:strCache>
            </c:strRef>
          </c:tx>
          <c:invertIfNegative val="0"/>
          <c:cat>
            <c:strRef>
              <c:f>'1.2.3'!$G$3:$I$3</c:f>
              <c:strCache>
                <c:ptCount val="3"/>
                <c:pt idx="0">
                  <c:v>Year -2</c:v>
                </c:pt>
                <c:pt idx="1">
                  <c:v>Year -1</c:v>
                </c:pt>
                <c:pt idx="2">
                  <c:v>Year 0</c:v>
                </c:pt>
              </c:strCache>
            </c:strRef>
          </c:cat>
          <c:val>
            <c:numRef>
              <c:f>'1.2.3'!$G$8:$I$8</c:f>
              <c:numCache>
                <c:formatCode>_(* #,##0,_);_(* \(#,##0,\);_(* "–"?_);_(@_)</c:formatCode>
                <c:ptCount val="3"/>
                <c:pt idx="0">
                  <c:v>192828.6</c:v>
                </c:pt>
                <c:pt idx="1">
                  <c:v>198613.45800000001</c:v>
                </c:pt>
                <c:pt idx="2">
                  <c:v>216488.66922000004</c:v>
                </c:pt>
              </c:numCache>
            </c:numRef>
          </c:val>
        </c:ser>
        <c:ser>
          <c:idx val="4"/>
          <c:order val="3"/>
          <c:tx>
            <c:strRef>
              <c:f>'1.2.3'!$A$9:$B$9</c:f>
              <c:strCache>
                <c:ptCount val="1"/>
                <c:pt idx="0">
                  <c:v>Males aged 15 - 34</c:v>
                </c:pt>
              </c:strCache>
            </c:strRef>
          </c:tx>
          <c:invertIfNegative val="0"/>
          <c:cat>
            <c:strRef>
              <c:f>'1.2.3'!$G$3:$I$3</c:f>
              <c:strCache>
                <c:ptCount val="3"/>
                <c:pt idx="0">
                  <c:v>Year -2</c:v>
                </c:pt>
                <c:pt idx="1">
                  <c:v>Year -1</c:v>
                </c:pt>
                <c:pt idx="2">
                  <c:v>Year 0</c:v>
                </c:pt>
              </c:strCache>
            </c:strRef>
          </c:cat>
          <c:val>
            <c:numRef>
              <c:f>'1.2.3'!$G$9:$I$9</c:f>
              <c:numCache>
                <c:formatCode>_(* #,##0,_);_(* \(#,##0,\);_(* "–"?_);_(@_)</c:formatCode>
                <c:ptCount val="3"/>
                <c:pt idx="0">
                  <c:v>235674.35</c:v>
                </c:pt>
                <c:pt idx="1">
                  <c:v>252171.55450000003</c:v>
                </c:pt>
                <c:pt idx="2">
                  <c:v>254693.27004500004</c:v>
                </c:pt>
              </c:numCache>
            </c:numRef>
          </c:val>
        </c:ser>
        <c:dLbls>
          <c:showLegendKey val="0"/>
          <c:showVal val="0"/>
          <c:showCatName val="0"/>
          <c:showSerName val="0"/>
          <c:showPercent val="0"/>
          <c:showBubbleSize val="0"/>
        </c:dLbls>
        <c:gapWidth val="150"/>
        <c:axId val="117005696"/>
        <c:axId val="117019776"/>
      </c:barChart>
      <c:catAx>
        <c:axId val="117005696"/>
        <c:scaling>
          <c:orientation val="minMax"/>
        </c:scaling>
        <c:delete val="0"/>
        <c:axPos val="b"/>
        <c:majorTickMark val="none"/>
        <c:minorTickMark val="none"/>
        <c:tickLblPos val="nextTo"/>
        <c:txPr>
          <a:bodyPr/>
          <a:lstStyle/>
          <a:p>
            <a:pPr>
              <a:defRPr lang="en-GB"/>
            </a:pPr>
            <a:endParaRPr lang="en-US"/>
          </a:p>
        </c:txPr>
        <c:crossAx val="117019776"/>
        <c:crosses val="autoZero"/>
        <c:auto val="1"/>
        <c:lblAlgn val="ctr"/>
        <c:lblOffset val="100"/>
        <c:noMultiLvlLbl val="0"/>
      </c:catAx>
      <c:valAx>
        <c:axId val="117019776"/>
        <c:scaling>
          <c:orientation val="minMax"/>
        </c:scaling>
        <c:delete val="0"/>
        <c:axPos val="l"/>
        <c:majorGridlines/>
        <c:title>
          <c:tx>
            <c:rich>
              <a:bodyPr/>
              <a:lstStyle/>
              <a:p>
                <a:pPr>
                  <a:defRPr lang="en-GB"/>
                </a:pPr>
                <a:r>
                  <a:rPr lang="en-US"/>
                  <a:t>ooo</a:t>
                </a:r>
              </a:p>
            </c:rich>
          </c:tx>
          <c:overlay val="0"/>
        </c:title>
        <c:numFmt formatCode="_(* #,##0,_);_(* \(#,##0,\);_(* &quot;–&quot;?_);_(@_)" sourceLinked="1"/>
        <c:majorTickMark val="out"/>
        <c:minorTickMark val="none"/>
        <c:tickLblPos val="nextTo"/>
        <c:txPr>
          <a:bodyPr/>
          <a:lstStyle/>
          <a:p>
            <a:pPr>
              <a:defRPr lang="en-GB"/>
            </a:pPr>
            <a:endParaRPr lang="en-US"/>
          </a:p>
        </c:txPr>
        <c:crossAx val="117005696"/>
        <c:crosses val="autoZero"/>
        <c:crossBetween val="between"/>
      </c:valAx>
    </c:plotArea>
    <c:legend>
      <c:legendPos val="r"/>
      <c:overlay val="0"/>
      <c:txPr>
        <a:bodyPr/>
        <a:lstStyle/>
        <a:p>
          <a:pPr>
            <a:defRPr lang="en-GB"/>
          </a:pPr>
          <a:endParaRPr lang="en-US"/>
        </a:p>
      </c:txPr>
    </c:legend>
    <c:plotVisOnly val="1"/>
    <c:dispBlanksAs val="gap"/>
    <c:showDLblsOverMax val="0"/>
  </c:chart>
  <c:printSettings>
    <c:headerFooter/>
    <c:pageMargins b="0.7500000000000121" l="0.70000000000000062" r="0.70000000000000062" t="0.750000000000012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0">
                <a:latin typeface="Arial Narrow" pitchFamily="34" charset="0"/>
              </a:defRPr>
            </a:pPr>
            <a:r>
              <a:rPr lang="en-GB" sz="2000">
                <a:latin typeface="Arial Narrow" pitchFamily="34" charset="0"/>
              </a:rPr>
              <a:t>Sanitation/Sewerage (above minimum level): Year 0</a:t>
            </a:r>
          </a:p>
        </c:rich>
      </c:tx>
      <c:overlay val="0"/>
    </c:title>
    <c:autoTitleDeleted val="0"/>
    <c:plotArea>
      <c:layout/>
      <c:barChart>
        <c:barDir val="col"/>
        <c:grouping val="clustered"/>
        <c:varyColors val="0"/>
        <c:ser>
          <c:idx val="0"/>
          <c:order val="0"/>
          <c:invertIfNegative val="0"/>
          <c:cat>
            <c:strRef>
              <c:f>('A10 - 2'!$A$39,'A10 - 2'!$A$40,'A10 - 2'!$A$41,'A10 - 2'!$A$42,'A10 - 2'!$A$43,'A10 - 2'!$A$47,'A10 - 2'!$A$48,'A10 - 2'!$A$49)</c:f>
              <c:strCache>
                <c:ptCount val="8"/>
                <c:pt idx="0">
                  <c:v>Flush toilet (connected to sewerage)</c:v>
                </c:pt>
                <c:pt idx="1">
                  <c:v>Flush toilet (with septic tank)</c:v>
                </c:pt>
                <c:pt idx="2">
                  <c:v>Chemical toilet</c:v>
                </c:pt>
                <c:pt idx="3">
                  <c:v>Pit toilet (ventilated)</c:v>
                </c:pt>
                <c:pt idx="4">
                  <c:v>Other toilet provisions (above  min.service level)</c:v>
                </c:pt>
                <c:pt idx="5">
                  <c:v>Bucket toilet</c:v>
                </c:pt>
                <c:pt idx="6">
                  <c:v>Other toilet provisions (below min.service level)</c:v>
                </c:pt>
                <c:pt idx="7">
                  <c:v>No toilet provisions</c:v>
                </c:pt>
              </c:strCache>
            </c:strRef>
          </c:cat>
          <c:val>
            <c:numRef>
              <c:f>('A10 - 2'!$H$39,'A10 - 2'!$H$40,'A10 - 2'!$H$41,'A10 - 2'!$H$42,'A10 - 2'!$H$43,'A10 - 2'!$H$47,'A10 - 2'!$H$48,'A10 - 2'!$H$49)</c:f>
              <c:numCache>
                <c:formatCode>_(* #,##0,_);_(* \(#,##0,\);_(* "–"?_);_(@_)</c:formatCode>
                <c:ptCount val="8"/>
                <c:pt idx="0">
                  <c:v>930208.4</c:v>
                </c:pt>
                <c:pt idx="1">
                  <c:v>535099.4</c:v>
                </c:pt>
                <c:pt idx="2">
                  <c:v>601134.60000000009</c:v>
                </c:pt>
                <c:pt idx="3">
                  <c:v>100125</c:v>
                </c:pt>
                <c:pt idx="4">
                  <c:v>11245</c:v>
                </c:pt>
                <c:pt idx="5">
                  <c:v>720329.5</c:v>
                </c:pt>
                <c:pt idx="6">
                  <c:v>535101.60000000009</c:v>
                </c:pt>
                <c:pt idx="7">
                  <c:v>15458</c:v>
                </c:pt>
              </c:numCache>
            </c:numRef>
          </c:val>
        </c:ser>
        <c:dLbls>
          <c:showLegendKey val="0"/>
          <c:showVal val="0"/>
          <c:showCatName val="0"/>
          <c:showSerName val="0"/>
          <c:showPercent val="0"/>
          <c:showBubbleSize val="0"/>
        </c:dLbls>
        <c:gapWidth val="150"/>
        <c:axId val="138192768"/>
        <c:axId val="138194304"/>
      </c:barChart>
      <c:catAx>
        <c:axId val="138192768"/>
        <c:scaling>
          <c:orientation val="minMax"/>
        </c:scaling>
        <c:delete val="0"/>
        <c:axPos val="b"/>
        <c:majorTickMark val="none"/>
        <c:minorTickMark val="none"/>
        <c:tickLblPos val="nextTo"/>
        <c:txPr>
          <a:bodyPr/>
          <a:lstStyle/>
          <a:p>
            <a:pPr>
              <a:defRPr lang="en-US">
                <a:latin typeface="Arial Narrow" pitchFamily="34" charset="0"/>
              </a:defRPr>
            </a:pPr>
            <a:endParaRPr lang="en-US"/>
          </a:p>
        </c:txPr>
        <c:crossAx val="138194304"/>
        <c:crosses val="autoZero"/>
        <c:auto val="1"/>
        <c:lblAlgn val="ctr"/>
        <c:lblOffset val="100"/>
        <c:noMultiLvlLbl val="0"/>
      </c:catAx>
      <c:valAx>
        <c:axId val="138194304"/>
        <c:scaling>
          <c:orientation val="minMax"/>
        </c:scaling>
        <c:delete val="0"/>
        <c:axPos val="l"/>
        <c:majorGridlines/>
        <c:numFmt formatCode="_(* #,##0,_);_(* \(#,##0,\);_(* &quot;–&quot;?_);_(@_)" sourceLinked="1"/>
        <c:majorTickMark val="none"/>
        <c:minorTickMark val="none"/>
        <c:tickLblPos val="nextTo"/>
        <c:txPr>
          <a:bodyPr/>
          <a:lstStyle/>
          <a:p>
            <a:pPr>
              <a:defRPr lang="en-US">
                <a:latin typeface="Arial Narrow" pitchFamily="34" charset="0"/>
              </a:defRPr>
            </a:pPr>
            <a:endParaRPr lang="en-US"/>
          </a:p>
        </c:txPr>
        <c:crossAx val="138192768"/>
        <c:crosses val="autoZero"/>
        <c:crossBetween val="between"/>
      </c:valAx>
    </c:plotArea>
    <c:plotVisOnly val="1"/>
    <c:dispBlanksAs val="gap"/>
    <c:showDLblsOverMax val="0"/>
  </c:chart>
  <c:printSettings>
    <c:headerFooter/>
    <c:pageMargins b="0.75000000000001377" l="0.70000000000000062" r="0.70000000000000062" t="0.750000000000013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lang="en-US"/>
            </a:pPr>
            <a:r>
              <a:rPr lang="en-US"/>
              <a:t>Access to Sanitation</a:t>
            </a:r>
          </a:p>
        </c:rich>
      </c:tx>
      <c:overlay val="0"/>
    </c:title>
    <c:autoTitleDeleted val="0"/>
    <c:plotArea>
      <c:layout/>
      <c:barChart>
        <c:barDir val="col"/>
        <c:grouping val="clustered"/>
        <c:varyColors val="0"/>
        <c:ser>
          <c:idx val="0"/>
          <c:order val="0"/>
          <c:tx>
            <c:strRef>
              <c:f>'3.2.5'!$A$25</c:f>
              <c:strCache>
                <c:ptCount val="1"/>
                <c:pt idx="0">
                  <c:v>Year -2</c:v>
                </c:pt>
              </c:strCache>
            </c:strRef>
          </c:tx>
          <c:invertIfNegative val="0"/>
          <c:cat>
            <c:strRef>
              <c:f>'3.2.5'!$B$24:$B$24</c:f>
              <c:strCache>
                <c:ptCount val="1"/>
                <c:pt idx="0">
                  <c:v>Proportion of households with access to sanitation</c:v>
                </c:pt>
              </c:strCache>
            </c:strRef>
          </c:cat>
          <c:val>
            <c:numRef>
              <c:f>'3.2.5'!$B$25:$B$25</c:f>
              <c:numCache>
                <c:formatCode>General</c:formatCode>
                <c:ptCount val="1"/>
                <c:pt idx="0">
                  <c:v>70</c:v>
                </c:pt>
              </c:numCache>
            </c:numRef>
          </c:val>
        </c:ser>
        <c:ser>
          <c:idx val="1"/>
          <c:order val="1"/>
          <c:tx>
            <c:strRef>
              <c:f>'3.2.5'!$A$26</c:f>
              <c:strCache>
                <c:ptCount val="1"/>
                <c:pt idx="0">
                  <c:v>Year -1</c:v>
                </c:pt>
              </c:strCache>
            </c:strRef>
          </c:tx>
          <c:invertIfNegative val="0"/>
          <c:cat>
            <c:strRef>
              <c:f>'3.2.5'!$B$24:$B$24</c:f>
              <c:strCache>
                <c:ptCount val="1"/>
                <c:pt idx="0">
                  <c:v>Proportion of households with access to sanitation</c:v>
                </c:pt>
              </c:strCache>
            </c:strRef>
          </c:cat>
          <c:val>
            <c:numRef>
              <c:f>'3.2.5'!$B$26:$B$26</c:f>
              <c:numCache>
                <c:formatCode>General</c:formatCode>
                <c:ptCount val="1"/>
                <c:pt idx="0">
                  <c:v>70</c:v>
                </c:pt>
              </c:numCache>
            </c:numRef>
          </c:val>
        </c:ser>
        <c:ser>
          <c:idx val="2"/>
          <c:order val="2"/>
          <c:tx>
            <c:strRef>
              <c:f>'3.2.5'!$A$27</c:f>
              <c:strCache>
                <c:ptCount val="1"/>
                <c:pt idx="0">
                  <c:v>Year 0</c:v>
                </c:pt>
              </c:strCache>
            </c:strRef>
          </c:tx>
          <c:invertIfNegative val="0"/>
          <c:cat>
            <c:strRef>
              <c:f>'3.2.5'!$B$24:$B$24</c:f>
              <c:strCache>
                <c:ptCount val="1"/>
                <c:pt idx="0">
                  <c:v>Proportion of households with access to sanitation</c:v>
                </c:pt>
              </c:strCache>
            </c:strRef>
          </c:cat>
          <c:val>
            <c:numRef>
              <c:f>'3.2.5'!$B$27:$B$27</c:f>
              <c:numCache>
                <c:formatCode>General</c:formatCode>
                <c:ptCount val="1"/>
                <c:pt idx="0">
                  <c:v>72</c:v>
                </c:pt>
              </c:numCache>
            </c:numRef>
          </c:val>
        </c:ser>
        <c:dLbls>
          <c:showLegendKey val="0"/>
          <c:showVal val="0"/>
          <c:showCatName val="0"/>
          <c:showSerName val="0"/>
          <c:showPercent val="0"/>
          <c:showBubbleSize val="0"/>
        </c:dLbls>
        <c:gapWidth val="75"/>
        <c:overlap val="40"/>
        <c:axId val="128402560"/>
        <c:axId val="128404096"/>
      </c:barChart>
      <c:catAx>
        <c:axId val="128402560"/>
        <c:scaling>
          <c:orientation val="minMax"/>
        </c:scaling>
        <c:delete val="0"/>
        <c:axPos val="b"/>
        <c:numFmt formatCode="General" sourceLinked="1"/>
        <c:majorTickMark val="none"/>
        <c:minorTickMark val="none"/>
        <c:tickLblPos val="nextTo"/>
        <c:txPr>
          <a:bodyPr/>
          <a:lstStyle/>
          <a:p>
            <a:pPr>
              <a:defRPr lang="en-US"/>
            </a:pPr>
            <a:endParaRPr lang="en-US"/>
          </a:p>
        </c:txPr>
        <c:crossAx val="128404096"/>
        <c:crosses val="autoZero"/>
        <c:auto val="1"/>
        <c:lblAlgn val="ctr"/>
        <c:lblOffset val="100"/>
        <c:noMultiLvlLbl val="0"/>
      </c:catAx>
      <c:valAx>
        <c:axId val="128404096"/>
        <c:scaling>
          <c:orientation val="minMax"/>
        </c:scaling>
        <c:delete val="0"/>
        <c:axPos val="l"/>
        <c:majorGridlines/>
        <c:numFmt formatCode="General" sourceLinked="1"/>
        <c:majorTickMark val="none"/>
        <c:minorTickMark val="none"/>
        <c:tickLblPos val="nextTo"/>
        <c:txPr>
          <a:bodyPr/>
          <a:lstStyle/>
          <a:p>
            <a:pPr>
              <a:defRPr lang="en-US"/>
            </a:pPr>
            <a:endParaRPr lang="en-US"/>
          </a:p>
        </c:txPr>
        <c:crossAx val="128402560"/>
        <c:crosses val="autoZero"/>
        <c:crossBetween val="between"/>
      </c:valAx>
    </c:plotArea>
    <c:legend>
      <c:legendPos val="r"/>
      <c:overlay val="0"/>
      <c:txPr>
        <a:bodyPr/>
        <a:lstStyle/>
        <a:p>
          <a:pPr>
            <a:defRPr lang="en-US"/>
          </a:pPr>
          <a:endParaRPr lang="en-US"/>
        </a:p>
      </c:txPr>
    </c:legend>
    <c:plotVisOnly val="1"/>
    <c:dispBlanksAs val="gap"/>
    <c:showDLblsOverMax val="0"/>
  </c:chart>
  <c:printSettings>
    <c:headerFooter/>
    <c:pageMargins b="0.7500000000000111" l="0.70000000000000062" r="0.70000000000000062" t="0.75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0">
                <a:latin typeface="Arial Narrow" pitchFamily="34" charset="0"/>
              </a:defRPr>
            </a:pPr>
            <a:r>
              <a:rPr lang="en-GB" sz="2000">
                <a:latin typeface="Arial Narrow" pitchFamily="34" charset="0"/>
              </a:rPr>
              <a:t>Electricity</a:t>
            </a:r>
          </a:p>
        </c:rich>
      </c:tx>
      <c:overlay val="0"/>
    </c:title>
    <c:autoTitleDeleted val="0"/>
    <c:plotArea>
      <c:layout/>
      <c:barChart>
        <c:barDir val="col"/>
        <c:grouping val="clustered"/>
        <c:varyColors val="0"/>
        <c:ser>
          <c:idx val="2"/>
          <c:order val="0"/>
          <c:tx>
            <c:strRef>
              <c:f>'A10 - 2'!$D$2</c:f>
              <c:strCache>
                <c:ptCount val="1"/>
                <c:pt idx="0">
                  <c:v>Year -2</c:v>
                </c:pt>
              </c:strCache>
            </c:strRef>
          </c:tx>
          <c:invertIfNegative val="0"/>
          <c:cat>
            <c:strRef>
              <c:f>('A10 - 2'!$A$73,'A10 - 2'!$A$74,'A10 - 2'!$A$78,'A10 - 2'!$A$79)</c:f>
              <c:strCache>
                <c:ptCount val="4"/>
                <c:pt idx="0">
                  <c:v>Electricity (at least min.service level)</c:v>
                </c:pt>
                <c:pt idx="1">
                  <c:v>Electricity - prepaid (min.service level)</c:v>
                </c:pt>
                <c:pt idx="2">
                  <c:v>Electricity (&lt; min.service level)</c:v>
                </c:pt>
                <c:pt idx="3">
                  <c:v>Electricity - prepaid (&lt; min. service level)</c:v>
                </c:pt>
              </c:strCache>
            </c:strRef>
          </c:cat>
          <c:val>
            <c:numRef>
              <c:f>('A10 - 2'!$D$73,'A10 - 2'!$D$74,'A10 - 2'!$D$78,'A10 - 2'!$D$79)</c:f>
              <c:numCache>
                <c:formatCode>_(* #,##0,_);_(* \(#,##0,\);_(* "–"?_);_(@_)</c:formatCode>
                <c:ptCount val="4"/>
                <c:pt idx="0">
                  <c:v>546845</c:v>
                </c:pt>
                <c:pt idx="1">
                  <c:v>586886</c:v>
                </c:pt>
                <c:pt idx="2">
                  <c:v>123451</c:v>
                </c:pt>
                <c:pt idx="3">
                  <c:v>864568</c:v>
                </c:pt>
              </c:numCache>
            </c:numRef>
          </c:val>
        </c:ser>
        <c:ser>
          <c:idx val="1"/>
          <c:order val="1"/>
          <c:tx>
            <c:strRef>
              <c:f>'A10 - 2'!$E$2</c:f>
              <c:strCache>
                <c:ptCount val="1"/>
                <c:pt idx="0">
                  <c:v>Year -1</c:v>
                </c:pt>
              </c:strCache>
            </c:strRef>
          </c:tx>
          <c:invertIfNegative val="0"/>
          <c:cat>
            <c:strRef>
              <c:f>('A10 - 2'!$A$73,'A10 - 2'!$A$74,'A10 - 2'!$A$78,'A10 - 2'!$A$79)</c:f>
              <c:strCache>
                <c:ptCount val="4"/>
                <c:pt idx="0">
                  <c:v>Electricity (at least min.service level)</c:v>
                </c:pt>
                <c:pt idx="1">
                  <c:v>Electricity - prepaid (min.service level)</c:v>
                </c:pt>
                <c:pt idx="2">
                  <c:v>Electricity (&lt; min.service level)</c:v>
                </c:pt>
                <c:pt idx="3">
                  <c:v>Electricity - prepaid (&lt; min. service level)</c:v>
                </c:pt>
              </c:strCache>
            </c:strRef>
          </c:cat>
          <c:val>
            <c:numRef>
              <c:f>('A10 - 2'!$E$73,'A10 - 2'!$E$74,'A10 - 2'!$E$78,'A10 - 2'!$E$79)</c:f>
              <c:numCache>
                <c:formatCode>_(* #,##0,_);_(* \(#,##0,\);_(* "–"?_);_(@_)</c:formatCode>
                <c:ptCount val="4"/>
                <c:pt idx="0">
                  <c:v>564825</c:v>
                </c:pt>
                <c:pt idx="1">
                  <c:v>845686</c:v>
                </c:pt>
                <c:pt idx="2">
                  <c:v>123544</c:v>
                </c:pt>
                <c:pt idx="3">
                  <c:v>564865</c:v>
                </c:pt>
              </c:numCache>
            </c:numRef>
          </c:val>
        </c:ser>
        <c:ser>
          <c:idx val="0"/>
          <c:order val="2"/>
          <c:tx>
            <c:strRef>
              <c:f>'A10 - 2'!$F$2:$H$2</c:f>
              <c:strCache>
                <c:ptCount val="1"/>
                <c:pt idx="0">
                  <c:v>Year 0</c:v>
                </c:pt>
              </c:strCache>
            </c:strRef>
          </c:tx>
          <c:invertIfNegative val="0"/>
          <c:cat>
            <c:strRef>
              <c:f>('A10 - 2'!$A$73,'A10 - 2'!$A$74,'A10 - 2'!$A$78,'A10 - 2'!$A$79)</c:f>
              <c:strCache>
                <c:ptCount val="4"/>
                <c:pt idx="0">
                  <c:v>Electricity (at least min.service level)</c:v>
                </c:pt>
                <c:pt idx="1">
                  <c:v>Electricity - prepaid (min.service level)</c:v>
                </c:pt>
                <c:pt idx="2">
                  <c:v>Electricity (&lt; min.service level)</c:v>
                </c:pt>
                <c:pt idx="3">
                  <c:v>Electricity - prepaid (&lt; min. service level)</c:v>
                </c:pt>
              </c:strCache>
            </c:strRef>
          </c:cat>
          <c:val>
            <c:numRef>
              <c:f>('A10 - 2'!$H$73,'A10 - 2'!$H$74,'A10 - 2'!$H$78,'A10 - 2'!$H$79)</c:f>
              <c:numCache>
                <c:formatCode>_(* #,##0,_);_(* \(#,##0,\);_(* "–"?_);_(@_)</c:formatCode>
                <c:ptCount val="4"/>
                <c:pt idx="0">
                  <c:v>523455</c:v>
                </c:pt>
                <c:pt idx="1">
                  <c:v>564865</c:v>
                </c:pt>
                <c:pt idx="2">
                  <c:v>123544</c:v>
                </c:pt>
                <c:pt idx="3">
                  <c:v>486568</c:v>
                </c:pt>
              </c:numCache>
            </c:numRef>
          </c:val>
        </c:ser>
        <c:dLbls>
          <c:showLegendKey val="0"/>
          <c:showVal val="0"/>
          <c:showCatName val="0"/>
          <c:showSerName val="0"/>
          <c:showPercent val="0"/>
          <c:showBubbleSize val="0"/>
        </c:dLbls>
        <c:gapWidth val="75"/>
        <c:overlap val="-25"/>
        <c:axId val="127537920"/>
        <c:axId val="127539456"/>
      </c:barChart>
      <c:catAx>
        <c:axId val="127537920"/>
        <c:scaling>
          <c:orientation val="minMax"/>
        </c:scaling>
        <c:delete val="0"/>
        <c:axPos val="b"/>
        <c:majorTickMark val="none"/>
        <c:minorTickMark val="none"/>
        <c:tickLblPos val="nextTo"/>
        <c:txPr>
          <a:bodyPr/>
          <a:lstStyle/>
          <a:p>
            <a:pPr>
              <a:defRPr lang="en-US">
                <a:latin typeface="Arial Narrow" pitchFamily="34" charset="0"/>
              </a:defRPr>
            </a:pPr>
            <a:endParaRPr lang="en-US"/>
          </a:p>
        </c:txPr>
        <c:crossAx val="127539456"/>
        <c:crosses val="autoZero"/>
        <c:auto val="1"/>
        <c:lblAlgn val="ctr"/>
        <c:lblOffset val="100"/>
        <c:noMultiLvlLbl val="0"/>
      </c:catAx>
      <c:valAx>
        <c:axId val="127539456"/>
        <c:scaling>
          <c:orientation val="minMax"/>
        </c:scaling>
        <c:delete val="0"/>
        <c:axPos val="l"/>
        <c:majorGridlines/>
        <c:numFmt formatCode="_(* #,##0,_);_(* \(#,##0,\);_(* &quot;–&quot;?_);_(@_)" sourceLinked="1"/>
        <c:majorTickMark val="none"/>
        <c:minorTickMark val="none"/>
        <c:tickLblPos val="nextTo"/>
        <c:spPr>
          <a:ln w="9525">
            <a:noFill/>
          </a:ln>
        </c:spPr>
        <c:txPr>
          <a:bodyPr/>
          <a:lstStyle/>
          <a:p>
            <a:pPr>
              <a:defRPr lang="en-US">
                <a:latin typeface="Arial Narrow" pitchFamily="34" charset="0"/>
              </a:defRPr>
            </a:pPr>
            <a:endParaRPr lang="en-US"/>
          </a:p>
        </c:txPr>
        <c:crossAx val="127537920"/>
        <c:crosses val="autoZero"/>
        <c:crossBetween val="between"/>
      </c:valAx>
    </c:plotArea>
    <c:legend>
      <c:legendPos val="b"/>
      <c:overlay val="0"/>
      <c:txPr>
        <a:bodyPr/>
        <a:lstStyle/>
        <a:p>
          <a:pPr>
            <a:defRPr lang="en-US">
              <a:latin typeface="Arial Narrow" pitchFamily="34" charset="0"/>
            </a:defRPr>
          </a:pPr>
          <a:endParaRPr lang="en-US"/>
        </a:p>
      </c:txPr>
    </c:legend>
    <c:plotVisOnly val="1"/>
    <c:dispBlanksAs val="gap"/>
    <c:showDLblsOverMax val="0"/>
  </c:char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'A10 - 2'!$A$102</c:f>
          <c:strCache>
            <c:ptCount val="1"/>
            <c:pt idx="0">
              <c:v>Refuse Removal: (Minimum level)</c:v>
            </c:pt>
          </c:strCache>
        </c:strRef>
      </c:tx>
      <c:overlay val="0"/>
      <c:txPr>
        <a:bodyPr/>
        <a:lstStyle/>
        <a:p>
          <a:pPr>
            <a:defRPr lang="en-US"/>
          </a:pPr>
          <a:endParaRPr lang="en-US"/>
        </a:p>
      </c:txPr>
    </c:title>
    <c:autoTitleDeleted val="0"/>
    <c:plotArea>
      <c:layout/>
      <c:lineChart>
        <c:grouping val="standard"/>
        <c:varyColors val="0"/>
        <c:ser>
          <c:idx val="0"/>
          <c:order val="0"/>
          <c:tx>
            <c:strRef>
              <c:f>'A10 - 2'!$A$104</c:f>
              <c:strCache>
                <c:ptCount val="1"/>
                <c:pt idx="0">
                  <c:v>Minimum Service Level and Above sub-total</c:v>
                </c:pt>
              </c:strCache>
            </c:strRef>
          </c:tx>
          <c:cat>
            <c:strRef>
              <c:f>('A10 - 2'!$C$2,'A10 - 2'!$D$2,'A10 - 2'!$E$2,'A10 - 2'!$F$2:$H$2)</c:f>
              <c:strCache>
                <c:ptCount val="3"/>
                <c:pt idx="0">
                  <c:v>Year -3</c:v>
                </c:pt>
                <c:pt idx="1">
                  <c:v>Year -2</c:v>
                </c:pt>
                <c:pt idx="2">
                  <c:v>Year -1</c:v>
                </c:pt>
              </c:strCache>
            </c:strRef>
          </c:cat>
          <c:val>
            <c:numRef>
              <c:f>('A10 - 2'!$C$104,'A10 - 2'!$D$104,'A10 - 2'!$E$104,'A10 - 2'!$H$104)</c:f>
              <c:numCache>
                <c:formatCode>_(* #,##0,_);_(* \(#,##0,\);_(* "–"?_);_(@_)</c:formatCode>
                <c:ptCount val="4"/>
                <c:pt idx="0">
                  <c:v>2895485</c:v>
                </c:pt>
                <c:pt idx="1">
                  <c:v>2684568</c:v>
                </c:pt>
                <c:pt idx="2">
                  <c:v>2845684</c:v>
                </c:pt>
                <c:pt idx="3">
                  <c:v>2235452</c:v>
                </c:pt>
              </c:numCache>
            </c:numRef>
          </c:val>
          <c:smooth val="0"/>
        </c:ser>
        <c:ser>
          <c:idx val="1"/>
          <c:order val="1"/>
          <c:tx>
            <c:strRef>
              <c:f>'A10 - 2'!$A$112</c:f>
              <c:strCache>
                <c:ptCount val="1"/>
                <c:pt idx="0">
                  <c:v>Below Minimum Service Level sub-total</c:v>
                </c:pt>
              </c:strCache>
            </c:strRef>
          </c:tx>
          <c:cat>
            <c:strRef>
              <c:f>('A10 - 2'!$C$2,'A10 - 2'!$D$2,'A10 - 2'!$E$2,'A10 - 2'!$F$2:$H$2)</c:f>
              <c:strCache>
                <c:ptCount val="3"/>
                <c:pt idx="0">
                  <c:v>Year -3</c:v>
                </c:pt>
                <c:pt idx="1">
                  <c:v>Year -2</c:v>
                </c:pt>
                <c:pt idx="2">
                  <c:v>Year -1</c:v>
                </c:pt>
              </c:strCache>
            </c:strRef>
          </c:cat>
          <c:val>
            <c:numRef>
              <c:f>('A10 - 2'!$C$112,'A10 - 2'!$D$112,'A10 - 2'!$E$112,'A10 - 2'!$H$112)</c:f>
              <c:numCache>
                <c:formatCode>_(* #,##0,_);_(* \(#,##0,\);_(* "–"?_);_(@_)</c:formatCode>
                <c:ptCount val="4"/>
                <c:pt idx="0">
                  <c:v>2789762.5</c:v>
                </c:pt>
                <c:pt idx="1">
                  <c:v>3014899.5</c:v>
                </c:pt>
                <c:pt idx="2">
                  <c:v>2677648.5</c:v>
                </c:pt>
                <c:pt idx="3">
                  <c:v>2755368.5</c:v>
                </c:pt>
              </c:numCache>
            </c:numRef>
          </c:val>
          <c:smooth val="0"/>
        </c:ser>
        <c:dLbls>
          <c:showLegendKey val="0"/>
          <c:showVal val="0"/>
          <c:showCatName val="0"/>
          <c:showSerName val="0"/>
          <c:showPercent val="0"/>
          <c:showBubbleSize val="0"/>
        </c:dLbls>
        <c:marker val="1"/>
        <c:smooth val="0"/>
        <c:axId val="139456512"/>
        <c:axId val="139458048"/>
      </c:lineChart>
      <c:catAx>
        <c:axId val="139456512"/>
        <c:scaling>
          <c:orientation val="minMax"/>
        </c:scaling>
        <c:delete val="0"/>
        <c:axPos val="b"/>
        <c:majorTickMark val="none"/>
        <c:minorTickMark val="none"/>
        <c:tickLblPos val="nextTo"/>
        <c:txPr>
          <a:bodyPr/>
          <a:lstStyle/>
          <a:p>
            <a:pPr>
              <a:defRPr lang="en-US"/>
            </a:pPr>
            <a:endParaRPr lang="en-US"/>
          </a:p>
        </c:txPr>
        <c:crossAx val="139458048"/>
        <c:crosses val="autoZero"/>
        <c:auto val="1"/>
        <c:lblAlgn val="ctr"/>
        <c:lblOffset val="100"/>
        <c:noMultiLvlLbl val="0"/>
      </c:catAx>
      <c:valAx>
        <c:axId val="139458048"/>
        <c:scaling>
          <c:orientation val="minMax"/>
        </c:scaling>
        <c:delete val="0"/>
        <c:axPos val="l"/>
        <c:majorGridlines/>
        <c:title>
          <c:tx>
            <c:strRef>
              <c:f>'A10 - 2'!$A$18</c:f>
              <c:strCache>
                <c:ptCount val="1"/>
                <c:pt idx="0">
                  <c:v>Total number of households*</c:v>
                </c:pt>
              </c:strCache>
            </c:strRef>
          </c:tx>
          <c:overlay val="0"/>
          <c:txPr>
            <a:bodyPr/>
            <a:lstStyle/>
            <a:p>
              <a:pPr>
                <a:defRPr lang="en-US"/>
              </a:pPr>
              <a:endParaRPr lang="en-US"/>
            </a:p>
          </c:txPr>
        </c:title>
        <c:numFmt formatCode="_(* #,##0,_);_(* \(#,##0,\);_(* &quot;–&quot;?_);_(@_)" sourceLinked="1"/>
        <c:majorTickMark val="none"/>
        <c:minorTickMark val="none"/>
        <c:tickLblPos val="nextTo"/>
        <c:txPr>
          <a:bodyPr/>
          <a:lstStyle/>
          <a:p>
            <a:pPr>
              <a:defRPr lang="en-US"/>
            </a:pPr>
            <a:endParaRPr lang="en-US"/>
          </a:p>
        </c:txPr>
        <c:crossAx val="139456512"/>
        <c:crosses val="autoZero"/>
        <c:crossBetween val="between"/>
      </c:valAx>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Free Basic Household Service </a:t>
            </a:r>
          </a:p>
        </c:rich>
      </c:tx>
      <c:overlay val="0"/>
    </c:title>
    <c:autoTitleDeleted val="0"/>
    <c:plotArea>
      <c:layout/>
      <c:barChart>
        <c:barDir val="col"/>
        <c:grouping val="clustered"/>
        <c:varyColors val="0"/>
        <c:ser>
          <c:idx val="0"/>
          <c:order val="0"/>
          <c:tx>
            <c:strRef>
              <c:f>'A10 - 2'!$A$121</c:f>
              <c:strCache>
                <c:ptCount val="1"/>
                <c:pt idx="0">
                  <c:v>Water (6 kilolitres per household per month)</c:v>
                </c:pt>
              </c:strCache>
            </c:strRef>
          </c:tx>
          <c:invertIfNegative val="0"/>
          <c:cat>
            <c:strRef>
              <c:f>('A10 - 2'!$C$2,'A10 - 2'!$D$2,'A10 - 2'!$E$2,'A10 - 2'!$F$2:$H$2)</c:f>
              <c:strCache>
                <c:ptCount val="3"/>
                <c:pt idx="0">
                  <c:v>Year -3</c:v>
                </c:pt>
                <c:pt idx="1">
                  <c:v>Year -2</c:v>
                </c:pt>
                <c:pt idx="2">
                  <c:v>Year -1</c:v>
                </c:pt>
              </c:strCache>
            </c:strRef>
          </c:cat>
          <c:val>
            <c:numRef>
              <c:f>('A10 - 2'!$C$121,'A10 - 2'!$D$121,'A10 - 2'!$E$121,'A10 - 2'!$H$121)</c:f>
              <c:numCache>
                <c:formatCode>_(* #,##0,_);_(* \(#,##0,\);_(* "–"?_);_(@_)</c:formatCode>
                <c:ptCount val="4"/>
                <c:pt idx="0">
                  <c:v>45685</c:v>
                </c:pt>
                <c:pt idx="1">
                  <c:v>84645</c:v>
                </c:pt>
                <c:pt idx="2">
                  <c:v>86456</c:v>
                </c:pt>
                <c:pt idx="3">
                  <c:v>48655</c:v>
                </c:pt>
              </c:numCache>
            </c:numRef>
          </c:val>
        </c:ser>
        <c:ser>
          <c:idx val="1"/>
          <c:order val="1"/>
          <c:tx>
            <c:strRef>
              <c:f>'A10 - 2'!$A$122</c:f>
              <c:strCache>
                <c:ptCount val="1"/>
                <c:pt idx="0">
                  <c:v>Sanitation (free minimum level service)</c:v>
                </c:pt>
              </c:strCache>
            </c:strRef>
          </c:tx>
          <c:invertIfNegative val="0"/>
          <c:val>
            <c:numRef>
              <c:f>('A10 - 2'!$C$122,'A10 - 2'!$D$122,'A10 - 2'!$E$122,'A10 - 2'!$H$122)</c:f>
              <c:numCache>
                <c:formatCode>_(* #,##0,_);_(* \(#,##0,\);_(* "–"?_);_(@_)</c:formatCode>
                <c:ptCount val="4"/>
                <c:pt idx="0">
                  <c:v>45648</c:v>
                </c:pt>
                <c:pt idx="1">
                  <c:v>56744</c:v>
                </c:pt>
                <c:pt idx="2">
                  <c:v>84645</c:v>
                </c:pt>
                <c:pt idx="3">
                  <c:v>84655</c:v>
                </c:pt>
              </c:numCache>
            </c:numRef>
          </c:val>
        </c:ser>
        <c:ser>
          <c:idx val="2"/>
          <c:order val="2"/>
          <c:tx>
            <c:strRef>
              <c:f>'A10 - 2'!$A$123</c:f>
              <c:strCache>
                <c:ptCount val="1"/>
                <c:pt idx="0">
                  <c:v>Electricity/other energy (50kwh per household per month)</c:v>
                </c:pt>
              </c:strCache>
            </c:strRef>
          </c:tx>
          <c:invertIfNegative val="0"/>
          <c:val>
            <c:numRef>
              <c:f>('A10 - 2'!$C$123,'A10 - 2'!$D$123,'A10 - 2'!$E$123,'A10 - 2'!$H$123)</c:f>
              <c:numCache>
                <c:formatCode>_(* #,##0,_);_(* \(#,##0,\);_(* "–"?_);_(@_)</c:formatCode>
                <c:ptCount val="4"/>
                <c:pt idx="0">
                  <c:v>48655</c:v>
                </c:pt>
                <c:pt idx="1">
                  <c:v>84654</c:v>
                </c:pt>
                <c:pt idx="2">
                  <c:v>45684</c:v>
                </c:pt>
                <c:pt idx="3">
                  <c:v>48654</c:v>
                </c:pt>
              </c:numCache>
            </c:numRef>
          </c:val>
        </c:ser>
        <c:ser>
          <c:idx val="3"/>
          <c:order val="3"/>
          <c:tx>
            <c:strRef>
              <c:f>'A10 - 2'!$A$124</c:f>
              <c:strCache>
                <c:ptCount val="1"/>
                <c:pt idx="0">
                  <c:v>Refuse (removed at least once a week)</c:v>
                </c:pt>
              </c:strCache>
            </c:strRef>
          </c:tx>
          <c:invertIfNegative val="0"/>
          <c:val>
            <c:numRef>
              <c:f>('A10 - 2'!$C$124,'A10 - 2'!$D$124,'A10 - 2'!$E$124,'A10 - 2'!$H$124)</c:f>
              <c:numCache>
                <c:formatCode>_(* #,##0,_);_(* \(#,##0,\);_(* "–"?_);_(@_)</c:formatCode>
                <c:ptCount val="4"/>
                <c:pt idx="0">
                  <c:v>48654</c:v>
                </c:pt>
                <c:pt idx="1">
                  <c:v>84865</c:v>
                </c:pt>
                <c:pt idx="2">
                  <c:v>53256</c:v>
                </c:pt>
                <c:pt idx="3">
                  <c:v>48654</c:v>
                </c:pt>
              </c:numCache>
            </c:numRef>
          </c:val>
        </c:ser>
        <c:dLbls>
          <c:showLegendKey val="0"/>
          <c:showVal val="0"/>
          <c:showCatName val="0"/>
          <c:showSerName val="0"/>
          <c:showPercent val="0"/>
          <c:showBubbleSize val="0"/>
        </c:dLbls>
        <c:gapWidth val="150"/>
        <c:axId val="140226944"/>
        <c:axId val="140228480"/>
      </c:barChart>
      <c:catAx>
        <c:axId val="140226944"/>
        <c:scaling>
          <c:orientation val="minMax"/>
        </c:scaling>
        <c:delete val="0"/>
        <c:axPos val="b"/>
        <c:majorTickMark val="none"/>
        <c:minorTickMark val="none"/>
        <c:tickLblPos val="nextTo"/>
        <c:txPr>
          <a:bodyPr/>
          <a:lstStyle/>
          <a:p>
            <a:pPr>
              <a:defRPr lang="en-US"/>
            </a:pPr>
            <a:endParaRPr lang="en-US"/>
          </a:p>
        </c:txPr>
        <c:crossAx val="140228480"/>
        <c:crosses val="autoZero"/>
        <c:auto val="1"/>
        <c:lblAlgn val="ctr"/>
        <c:lblOffset val="100"/>
        <c:noMultiLvlLbl val="0"/>
      </c:catAx>
      <c:valAx>
        <c:axId val="140228480"/>
        <c:scaling>
          <c:orientation val="minMax"/>
        </c:scaling>
        <c:delete val="0"/>
        <c:axPos val="l"/>
        <c:majorGridlines/>
        <c:title>
          <c:tx>
            <c:rich>
              <a:bodyPr/>
              <a:lstStyle/>
              <a:p>
                <a:pPr>
                  <a:defRPr lang="en-GB"/>
                </a:pPr>
                <a:r>
                  <a:rPr lang="en-US"/>
                  <a:t>Households ('000)</a:t>
                </a:r>
              </a:p>
            </c:rich>
          </c:tx>
          <c:overlay val="0"/>
        </c:title>
        <c:numFmt formatCode="_(* #,##0,_);_(* \(#,##0,\);_(* &quot;–&quot;?_);_(@_)" sourceLinked="1"/>
        <c:majorTickMark val="out"/>
        <c:minorTickMark val="none"/>
        <c:tickLblPos val="nextTo"/>
        <c:txPr>
          <a:bodyPr/>
          <a:lstStyle/>
          <a:p>
            <a:pPr>
              <a:defRPr lang="en-US"/>
            </a:pPr>
            <a:endParaRPr lang="en-US"/>
          </a:p>
        </c:txPr>
        <c:crossAx val="140226944"/>
        <c:crosses val="autoZero"/>
        <c:crossBetween val="between"/>
      </c:valAx>
    </c:plotArea>
    <c:legend>
      <c:legendPos val="r"/>
      <c:overlay val="0"/>
      <c:txPr>
        <a:bodyPr/>
        <a:lstStyle/>
        <a:p>
          <a:pPr>
            <a:defRPr lang="en-GB"/>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t>Refuse</a:t>
            </a:r>
          </a:p>
        </c:rich>
      </c:tx>
      <c:overlay val="0"/>
    </c:title>
    <c:autoTitleDeleted val="0"/>
    <c:plotArea>
      <c:layout/>
      <c:barChart>
        <c:barDir val="col"/>
        <c:grouping val="clustered"/>
        <c:varyColors val="0"/>
        <c:ser>
          <c:idx val="2"/>
          <c:order val="0"/>
          <c:tx>
            <c:strRef>
              <c:f>'A10 - 2'!$D$2</c:f>
              <c:strCache>
                <c:ptCount val="1"/>
                <c:pt idx="0">
                  <c:v>Year -2</c:v>
                </c:pt>
              </c:strCache>
            </c:strRef>
          </c:tx>
          <c:invertIfNegative val="0"/>
          <c:cat>
            <c:strRef>
              <c:f>('A10 - 2'!$A$73,'A10 - 2'!$A$74,'A10 - 2'!$A$78,'A10 - 2'!$A$79)</c:f>
              <c:strCache>
                <c:ptCount val="4"/>
                <c:pt idx="0">
                  <c:v>Electricity (at least min.service level)</c:v>
                </c:pt>
                <c:pt idx="1">
                  <c:v>Electricity - prepaid (min.service level)</c:v>
                </c:pt>
                <c:pt idx="2">
                  <c:v>Electricity (&lt; min.service level)</c:v>
                </c:pt>
                <c:pt idx="3">
                  <c:v>Electricity - prepaid (&lt; min. service level)</c:v>
                </c:pt>
              </c:strCache>
            </c:strRef>
          </c:cat>
          <c:val>
            <c:numRef>
              <c:f>('A10 - 2'!$D$73,'A10 - 2'!$D$74,'A10 - 2'!$D$78,'A10 - 2'!$D$79)</c:f>
              <c:numCache>
                <c:formatCode>_(* #,##0,_);_(* \(#,##0,\);_(* "–"?_);_(@_)</c:formatCode>
                <c:ptCount val="4"/>
                <c:pt idx="0">
                  <c:v>546845</c:v>
                </c:pt>
                <c:pt idx="1">
                  <c:v>586886</c:v>
                </c:pt>
                <c:pt idx="2">
                  <c:v>123451</c:v>
                </c:pt>
                <c:pt idx="3">
                  <c:v>864568</c:v>
                </c:pt>
              </c:numCache>
            </c:numRef>
          </c:val>
        </c:ser>
        <c:ser>
          <c:idx val="1"/>
          <c:order val="1"/>
          <c:tx>
            <c:strRef>
              <c:f>'A10 - 2'!$E$2</c:f>
              <c:strCache>
                <c:ptCount val="1"/>
                <c:pt idx="0">
                  <c:v>Year -1</c:v>
                </c:pt>
              </c:strCache>
            </c:strRef>
          </c:tx>
          <c:invertIfNegative val="0"/>
          <c:cat>
            <c:strRef>
              <c:f>('A10 - 2'!$A$73,'A10 - 2'!$A$74,'A10 - 2'!$A$78,'A10 - 2'!$A$79)</c:f>
              <c:strCache>
                <c:ptCount val="4"/>
                <c:pt idx="0">
                  <c:v>Electricity (at least min.service level)</c:v>
                </c:pt>
                <c:pt idx="1">
                  <c:v>Electricity - prepaid (min.service level)</c:v>
                </c:pt>
                <c:pt idx="2">
                  <c:v>Electricity (&lt; min.service level)</c:v>
                </c:pt>
                <c:pt idx="3">
                  <c:v>Electricity - prepaid (&lt; min. service level)</c:v>
                </c:pt>
              </c:strCache>
            </c:strRef>
          </c:cat>
          <c:val>
            <c:numRef>
              <c:f>('A10 - 2'!$E$73,'A10 - 2'!$E$74,'A10 - 2'!$E$78,'A10 - 2'!$E$79)</c:f>
              <c:numCache>
                <c:formatCode>_(* #,##0,_);_(* \(#,##0,\);_(* "–"?_);_(@_)</c:formatCode>
                <c:ptCount val="4"/>
                <c:pt idx="0">
                  <c:v>564825</c:v>
                </c:pt>
                <c:pt idx="1">
                  <c:v>845686</c:v>
                </c:pt>
                <c:pt idx="2">
                  <c:v>123544</c:v>
                </c:pt>
                <c:pt idx="3">
                  <c:v>564865</c:v>
                </c:pt>
              </c:numCache>
            </c:numRef>
          </c:val>
        </c:ser>
        <c:ser>
          <c:idx val="0"/>
          <c:order val="2"/>
          <c:tx>
            <c:strRef>
              <c:f>'A10 - 2'!$F$2:$H$2</c:f>
              <c:strCache>
                <c:ptCount val="1"/>
                <c:pt idx="0">
                  <c:v>Year 0</c:v>
                </c:pt>
              </c:strCache>
            </c:strRef>
          </c:tx>
          <c:invertIfNegative val="0"/>
          <c:cat>
            <c:strRef>
              <c:f>('A10 - 2'!$A$73,'A10 - 2'!$A$74,'A10 - 2'!$A$78,'A10 - 2'!$A$79)</c:f>
              <c:strCache>
                <c:ptCount val="4"/>
                <c:pt idx="0">
                  <c:v>Electricity (at least min.service level)</c:v>
                </c:pt>
                <c:pt idx="1">
                  <c:v>Electricity - prepaid (min.service level)</c:v>
                </c:pt>
                <c:pt idx="2">
                  <c:v>Electricity (&lt; min.service level)</c:v>
                </c:pt>
                <c:pt idx="3">
                  <c:v>Electricity - prepaid (&lt; min. service level)</c:v>
                </c:pt>
              </c:strCache>
            </c:strRef>
          </c:cat>
          <c:val>
            <c:numRef>
              <c:f>('A10 - 2'!$H$73,'A10 - 2'!$H$74,'A10 - 2'!$H$78,'A10 - 2'!$H$79)</c:f>
              <c:numCache>
                <c:formatCode>_(* #,##0,_);_(* \(#,##0,\);_(* "–"?_);_(@_)</c:formatCode>
                <c:ptCount val="4"/>
                <c:pt idx="0">
                  <c:v>523455</c:v>
                </c:pt>
                <c:pt idx="1">
                  <c:v>564865</c:v>
                </c:pt>
                <c:pt idx="2">
                  <c:v>123544</c:v>
                </c:pt>
                <c:pt idx="3">
                  <c:v>486568</c:v>
                </c:pt>
              </c:numCache>
            </c:numRef>
          </c:val>
        </c:ser>
        <c:dLbls>
          <c:showLegendKey val="0"/>
          <c:showVal val="0"/>
          <c:showCatName val="0"/>
          <c:showSerName val="0"/>
          <c:showPercent val="0"/>
          <c:showBubbleSize val="0"/>
        </c:dLbls>
        <c:gapWidth val="75"/>
        <c:overlap val="-25"/>
        <c:axId val="140517376"/>
        <c:axId val="140518912"/>
      </c:barChart>
      <c:catAx>
        <c:axId val="140517376"/>
        <c:scaling>
          <c:orientation val="minMax"/>
        </c:scaling>
        <c:delete val="0"/>
        <c:axPos val="b"/>
        <c:majorTickMark val="none"/>
        <c:minorTickMark val="none"/>
        <c:tickLblPos val="nextTo"/>
        <c:txPr>
          <a:bodyPr/>
          <a:lstStyle/>
          <a:p>
            <a:pPr>
              <a:defRPr lang="en-US"/>
            </a:pPr>
            <a:endParaRPr lang="en-US"/>
          </a:p>
        </c:txPr>
        <c:crossAx val="140518912"/>
        <c:crosses val="autoZero"/>
        <c:auto val="1"/>
        <c:lblAlgn val="ctr"/>
        <c:lblOffset val="100"/>
        <c:noMultiLvlLbl val="0"/>
      </c:catAx>
      <c:valAx>
        <c:axId val="140518912"/>
        <c:scaling>
          <c:orientation val="minMax"/>
        </c:scaling>
        <c:delete val="0"/>
        <c:axPos val="l"/>
        <c:majorGridlines/>
        <c:numFmt formatCode="_(* #,##0,_);_(* \(#,##0,\);_(* &quot;–&quot;?_);_(@_)" sourceLinked="1"/>
        <c:majorTickMark val="none"/>
        <c:minorTickMark val="none"/>
        <c:tickLblPos val="nextTo"/>
        <c:spPr>
          <a:ln w="9525">
            <a:noFill/>
          </a:ln>
        </c:spPr>
        <c:txPr>
          <a:bodyPr/>
          <a:lstStyle/>
          <a:p>
            <a:pPr>
              <a:defRPr lang="en-US"/>
            </a:pPr>
            <a:endParaRPr lang="en-US"/>
          </a:p>
        </c:txPr>
        <c:crossAx val="140517376"/>
        <c:crosses val="autoZero"/>
        <c:crossBetween val="between"/>
      </c:valAx>
    </c:plotArea>
    <c:legend>
      <c:legendPos val="b"/>
      <c:overlay val="0"/>
      <c:txPr>
        <a:bodyPr/>
        <a:lstStyle/>
        <a:p>
          <a:pPr>
            <a:defRPr lang="en-US"/>
          </a:pPr>
          <a:endParaRPr lang="en-US"/>
        </a:p>
      </c:txPr>
    </c:legend>
    <c:plotVisOnly val="1"/>
    <c:dispBlanksAs val="gap"/>
    <c:showDLblsOverMax val="0"/>
  </c:chart>
  <c:printSettings>
    <c:headerFooter/>
    <c:pageMargins b="0.75000000000001421" l="0.70000000000000062" r="0.70000000000000062" t="0.7500000000000142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800">
                <a:latin typeface="Arial Narrow" pitchFamily="34" charset="0"/>
              </a:defRPr>
            </a:pPr>
            <a:r>
              <a:rPr lang="en-US" sz="1800">
                <a:latin typeface="Arial Narrow" pitchFamily="34" charset="0"/>
              </a:rPr>
              <a:t>Free Basic Household Services</a:t>
            </a:r>
          </a:p>
        </c:rich>
      </c:tx>
      <c:overlay val="0"/>
    </c:title>
    <c:autoTitleDeleted val="0"/>
    <c:plotArea>
      <c:layout/>
      <c:barChart>
        <c:barDir val="col"/>
        <c:grouping val="clustered"/>
        <c:varyColors val="0"/>
        <c:ser>
          <c:idx val="0"/>
          <c:order val="0"/>
          <c:tx>
            <c:strRef>
              <c:f>'A10'!$A$49</c:f>
              <c:strCache>
                <c:ptCount val="1"/>
                <c:pt idx="0">
                  <c:v>Water (6 kilolitres per household per month)</c:v>
                </c:pt>
              </c:strCache>
            </c:strRef>
          </c:tx>
          <c:invertIfNegative val="0"/>
          <c:cat>
            <c:strRef>
              <c:f>('A10'!$C$2,'A10'!$D$2,'A10'!$E$2,'A10'!$F$2:$H$2)</c:f>
              <c:strCache>
                <c:ptCount val="4"/>
                <c:pt idx="0">
                  <c:v>Year -3</c:v>
                </c:pt>
                <c:pt idx="1">
                  <c:v>Year -2</c:v>
                </c:pt>
                <c:pt idx="2">
                  <c:v>Year -1</c:v>
                </c:pt>
                <c:pt idx="3">
                  <c:v>Year 0</c:v>
                </c:pt>
              </c:strCache>
            </c:strRef>
          </c:cat>
          <c:val>
            <c:numRef>
              <c:f>('A10'!$C$49,'A10'!$D$49,'A10'!$E$49,'A10'!$H$49)</c:f>
              <c:numCache>
                <c:formatCode>_(* #,##0,_);_(* \(#,##0,\);_(* "–"?_);_(@_)</c:formatCode>
                <c:ptCount val="4"/>
                <c:pt idx="0">
                  <c:v>45685</c:v>
                </c:pt>
                <c:pt idx="1">
                  <c:v>84645</c:v>
                </c:pt>
                <c:pt idx="2">
                  <c:v>86456</c:v>
                </c:pt>
                <c:pt idx="3">
                  <c:v>48655</c:v>
                </c:pt>
              </c:numCache>
            </c:numRef>
          </c:val>
        </c:ser>
        <c:ser>
          <c:idx val="1"/>
          <c:order val="1"/>
          <c:tx>
            <c:strRef>
              <c:f>'A10'!$A$50</c:f>
              <c:strCache>
                <c:ptCount val="1"/>
                <c:pt idx="0">
                  <c:v>Sanitation (free minimum level service)</c:v>
                </c:pt>
              </c:strCache>
            </c:strRef>
          </c:tx>
          <c:invertIfNegative val="0"/>
          <c:val>
            <c:numRef>
              <c:f>('A10'!$C$50,'A10'!$D$50,'A10'!$E$50,'A10'!$H$50)</c:f>
              <c:numCache>
                <c:formatCode>_(* #,##0,_);_(* \(#,##0,\);_(* "–"?_);_(@_)</c:formatCode>
                <c:ptCount val="4"/>
                <c:pt idx="0">
                  <c:v>45648</c:v>
                </c:pt>
                <c:pt idx="1">
                  <c:v>56744</c:v>
                </c:pt>
                <c:pt idx="2">
                  <c:v>84645</c:v>
                </c:pt>
                <c:pt idx="3">
                  <c:v>84655</c:v>
                </c:pt>
              </c:numCache>
            </c:numRef>
          </c:val>
        </c:ser>
        <c:ser>
          <c:idx val="2"/>
          <c:order val="2"/>
          <c:tx>
            <c:strRef>
              <c:f>'A10'!$A$51</c:f>
              <c:strCache>
                <c:ptCount val="1"/>
                <c:pt idx="0">
                  <c:v>Electricity/other energy (50kwh per household per month)</c:v>
                </c:pt>
              </c:strCache>
            </c:strRef>
          </c:tx>
          <c:invertIfNegative val="0"/>
          <c:val>
            <c:numRef>
              <c:f>('A10'!$C$51,'A10'!$D$51,'A10'!$E$51,'A10'!$H$51)</c:f>
              <c:numCache>
                <c:formatCode>_(* #,##0,_);_(* \(#,##0,\);_(* "–"?_);_(@_)</c:formatCode>
                <c:ptCount val="4"/>
                <c:pt idx="0">
                  <c:v>48655</c:v>
                </c:pt>
                <c:pt idx="1">
                  <c:v>84654</c:v>
                </c:pt>
                <c:pt idx="2">
                  <c:v>45684</c:v>
                </c:pt>
                <c:pt idx="3">
                  <c:v>48654</c:v>
                </c:pt>
              </c:numCache>
            </c:numRef>
          </c:val>
        </c:ser>
        <c:ser>
          <c:idx val="3"/>
          <c:order val="3"/>
          <c:tx>
            <c:strRef>
              <c:f>'A10'!$A$52</c:f>
              <c:strCache>
                <c:ptCount val="1"/>
                <c:pt idx="0">
                  <c:v>Refuse (removed at least once a week)</c:v>
                </c:pt>
              </c:strCache>
            </c:strRef>
          </c:tx>
          <c:invertIfNegative val="0"/>
          <c:val>
            <c:numRef>
              <c:f>('A10'!$C$52,'A10'!$D$52,'A10'!$E$52,'A10'!$H$52)</c:f>
              <c:numCache>
                <c:formatCode>_(* #,##0,_);_(* \(#,##0,\);_(* "–"?_);_(@_)</c:formatCode>
                <c:ptCount val="4"/>
                <c:pt idx="0">
                  <c:v>48654</c:v>
                </c:pt>
                <c:pt idx="1">
                  <c:v>84865</c:v>
                </c:pt>
                <c:pt idx="2">
                  <c:v>53256</c:v>
                </c:pt>
                <c:pt idx="3">
                  <c:v>48654</c:v>
                </c:pt>
              </c:numCache>
            </c:numRef>
          </c:val>
        </c:ser>
        <c:dLbls>
          <c:showLegendKey val="0"/>
          <c:showVal val="0"/>
          <c:showCatName val="0"/>
          <c:showSerName val="0"/>
          <c:showPercent val="0"/>
          <c:showBubbleSize val="0"/>
        </c:dLbls>
        <c:gapWidth val="150"/>
        <c:axId val="141058048"/>
        <c:axId val="141059584"/>
      </c:barChart>
      <c:catAx>
        <c:axId val="141058048"/>
        <c:scaling>
          <c:orientation val="minMax"/>
        </c:scaling>
        <c:delete val="0"/>
        <c:axPos val="b"/>
        <c:numFmt formatCode="[$-409]d\-mmm\-yy;@" sourceLinked="1"/>
        <c:majorTickMark val="none"/>
        <c:minorTickMark val="none"/>
        <c:tickLblPos val="nextTo"/>
        <c:txPr>
          <a:bodyPr/>
          <a:lstStyle/>
          <a:p>
            <a:pPr>
              <a:defRPr lang="en-US">
                <a:latin typeface="Arial Narrow" pitchFamily="34" charset="0"/>
              </a:defRPr>
            </a:pPr>
            <a:endParaRPr lang="en-US"/>
          </a:p>
        </c:txPr>
        <c:crossAx val="141059584"/>
        <c:crosses val="autoZero"/>
        <c:auto val="1"/>
        <c:lblAlgn val="ctr"/>
        <c:lblOffset val="100"/>
        <c:noMultiLvlLbl val="0"/>
      </c:catAx>
      <c:valAx>
        <c:axId val="141059584"/>
        <c:scaling>
          <c:orientation val="minMax"/>
        </c:scaling>
        <c:delete val="0"/>
        <c:axPos val="l"/>
        <c:majorGridlines/>
        <c:title>
          <c:tx>
            <c:rich>
              <a:bodyPr/>
              <a:lstStyle/>
              <a:p>
                <a:pPr>
                  <a:defRPr lang="en-GB">
                    <a:latin typeface="Arial Narrow" pitchFamily="34" charset="0"/>
                  </a:defRPr>
                </a:pPr>
                <a:r>
                  <a:rPr lang="en-US">
                    <a:latin typeface="Arial Narrow" pitchFamily="34" charset="0"/>
                  </a:rPr>
                  <a:t>Households ('000)</a:t>
                </a:r>
              </a:p>
            </c:rich>
          </c:tx>
          <c:overlay val="0"/>
        </c:title>
        <c:numFmt formatCode="_(* #,##0,_);_(* \(#,##0,\);_(* &quot;–&quot;?_);_(@_)" sourceLinked="1"/>
        <c:majorTickMark val="out"/>
        <c:minorTickMark val="none"/>
        <c:tickLblPos val="nextTo"/>
        <c:txPr>
          <a:bodyPr/>
          <a:lstStyle/>
          <a:p>
            <a:pPr>
              <a:defRPr lang="en-US">
                <a:latin typeface="Arial Narrow" pitchFamily="34" charset="0"/>
              </a:defRPr>
            </a:pPr>
            <a:endParaRPr lang="en-US"/>
          </a:p>
        </c:txPr>
        <c:crossAx val="141058048"/>
        <c:crosses val="autoZero"/>
        <c:crossBetween val="between"/>
      </c:valAx>
    </c:plotArea>
    <c:legend>
      <c:legendPos val="r"/>
      <c:overlay val="0"/>
      <c:txPr>
        <a:bodyPr/>
        <a:lstStyle/>
        <a:p>
          <a:pPr>
            <a:defRPr lang="en-US">
              <a:latin typeface="Arial Narrow" pitchFamily="34" charset="0"/>
            </a:defRPr>
          </a:pPr>
          <a:endParaRPr lang="en-US"/>
        </a:p>
      </c:txPr>
    </c:legend>
    <c:plotVisOnly val="1"/>
    <c:dispBlanksAs val="gap"/>
    <c:showDLblsOverMax val="0"/>
  </c:chart>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2000">
                <a:latin typeface="Arial Narrow" pitchFamily="34" charset="0"/>
              </a:defRPr>
            </a:pPr>
            <a:r>
              <a:rPr lang="en-US" sz="2000">
                <a:latin typeface="Arial Narrow" pitchFamily="34" charset="0"/>
              </a:rPr>
              <a:t>Road Infrastructure costs</a:t>
            </a:r>
          </a:p>
        </c:rich>
      </c:tx>
      <c:overlay val="0"/>
    </c:title>
    <c:autoTitleDeleted val="0"/>
    <c:plotArea>
      <c:layout/>
      <c:lineChart>
        <c:grouping val="standard"/>
        <c:varyColors val="0"/>
        <c:ser>
          <c:idx val="0"/>
          <c:order val="0"/>
          <c:tx>
            <c:v>Gravel New</c:v>
          </c:tx>
          <c:cat>
            <c:strRef>
              <c:f>'3.7.4'!$A$5:$A$7</c:f>
              <c:strCache>
                <c:ptCount val="3"/>
                <c:pt idx="0">
                  <c:v>Year -2</c:v>
                </c:pt>
                <c:pt idx="1">
                  <c:v>Year -1</c:v>
                </c:pt>
                <c:pt idx="2">
                  <c:v>Year 0</c:v>
                </c:pt>
              </c:strCache>
            </c:strRef>
          </c:cat>
          <c:val>
            <c:numRef>
              <c:f>'3.7.4'!$B$5:$B$7</c:f>
              <c:numCache>
                <c:formatCode>General</c:formatCode>
                <c:ptCount val="3"/>
                <c:pt idx="0">
                  <c:v>450000</c:v>
                </c:pt>
                <c:pt idx="1">
                  <c:v>475000</c:v>
                </c:pt>
                <c:pt idx="2">
                  <c:v>490000</c:v>
                </c:pt>
              </c:numCache>
            </c:numRef>
          </c:val>
          <c:smooth val="0"/>
        </c:ser>
        <c:ser>
          <c:idx val="1"/>
          <c:order val="1"/>
          <c:tx>
            <c:strRef>
              <c:f>'3.7.4'!$C$4</c:f>
              <c:strCache>
                <c:ptCount val="1"/>
                <c:pt idx="0">
                  <c:v>Gravel - Tar</c:v>
                </c:pt>
              </c:strCache>
            </c:strRef>
          </c:tx>
          <c:cat>
            <c:strRef>
              <c:f>'3.7.4'!$A$5:$A$7</c:f>
              <c:strCache>
                <c:ptCount val="3"/>
                <c:pt idx="0">
                  <c:v>Year -2</c:v>
                </c:pt>
                <c:pt idx="1">
                  <c:v>Year -1</c:v>
                </c:pt>
                <c:pt idx="2">
                  <c:v>Year 0</c:v>
                </c:pt>
              </c:strCache>
            </c:strRef>
          </c:cat>
          <c:val>
            <c:numRef>
              <c:f>'3.7.4'!$C$5:$C$7</c:f>
              <c:numCache>
                <c:formatCode>General</c:formatCode>
                <c:ptCount val="3"/>
                <c:pt idx="0">
                  <c:v>1700000</c:v>
                </c:pt>
                <c:pt idx="1">
                  <c:v>1800000</c:v>
                </c:pt>
                <c:pt idx="2">
                  <c:v>1900000</c:v>
                </c:pt>
              </c:numCache>
            </c:numRef>
          </c:val>
          <c:smooth val="0"/>
        </c:ser>
        <c:ser>
          <c:idx val="2"/>
          <c:order val="2"/>
          <c:tx>
            <c:v>Gravel - Maintained</c:v>
          </c:tx>
          <c:cat>
            <c:strRef>
              <c:f>'3.7.4'!$A$5:$A$7</c:f>
              <c:strCache>
                <c:ptCount val="3"/>
                <c:pt idx="0">
                  <c:v>Year -2</c:v>
                </c:pt>
                <c:pt idx="1">
                  <c:v>Year -1</c:v>
                </c:pt>
                <c:pt idx="2">
                  <c:v>Year 0</c:v>
                </c:pt>
              </c:strCache>
            </c:strRef>
          </c:cat>
          <c:val>
            <c:numRef>
              <c:f>'3.7.4'!$D$5:$D$7</c:f>
              <c:numCache>
                <c:formatCode>General</c:formatCode>
                <c:ptCount val="3"/>
                <c:pt idx="0">
                  <c:v>250000</c:v>
                </c:pt>
                <c:pt idx="1">
                  <c:v>260000</c:v>
                </c:pt>
                <c:pt idx="2">
                  <c:v>280000</c:v>
                </c:pt>
              </c:numCache>
            </c:numRef>
          </c:val>
          <c:smooth val="0"/>
        </c:ser>
        <c:ser>
          <c:idx val="3"/>
          <c:order val="3"/>
          <c:tx>
            <c:v>Tar - New</c:v>
          </c:tx>
          <c:cat>
            <c:strRef>
              <c:f>'3.7.4'!$A$5:$A$7</c:f>
              <c:strCache>
                <c:ptCount val="3"/>
                <c:pt idx="0">
                  <c:v>Year -2</c:v>
                </c:pt>
                <c:pt idx="1">
                  <c:v>Year -1</c:v>
                </c:pt>
                <c:pt idx="2">
                  <c:v>Year 0</c:v>
                </c:pt>
              </c:strCache>
            </c:strRef>
          </c:cat>
          <c:val>
            <c:numRef>
              <c:f>'3.7.4'!$E$5:$E$7</c:f>
              <c:numCache>
                <c:formatCode>General</c:formatCode>
                <c:ptCount val="3"/>
                <c:pt idx="0">
                  <c:v>1950000</c:v>
                </c:pt>
                <c:pt idx="1">
                  <c:v>2020000</c:v>
                </c:pt>
                <c:pt idx="2">
                  <c:v>2300000</c:v>
                </c:pt>
              </c:numCache>
            </c:numRef>
          </c:val>
          <c:smooth val="0"/>
        </c:ser>
        <c:ser>
          <c:idx val="4"/>
          <c:order val="4"/>
          <c:tx>
            <c:v>Tar Re-worked</c:v>
          </c:tx>
          <c:cat>
            <c:strRef>
              <c:f>'3.7.4'!$A$5:$A$7</c:f>
              <c:strCache>
                <c:ptCount val="3"/>
                <c:pt idx="0">
                  <c:v>Year -2</c:v>
                </c:pt>
                <c:pt idx="1">
                  <c:v>Year -1</c:v>
                </c:pt>
                <c:pt idx="2">
                  <c:v>Year 0</c:v>
                </c:pt>
              </c:strCache>
            </c:strRef>
          </c:cat>
          <c:val>
            <c:numRef>
              <c:f>'3.7.4'!$F$5:$F$7</c:f>
              <c:numCache>
                <c:formatCode>General</c:formatCode>
                <c:ptCount val="3"/>
                <c:pt idx="0">
                  <c:v>1050000</c:v>
                </c:pt>
                <c:pt idx="1">
                  <c:v>1220000</c:v>
                </c:pt>
                <c:pt idx="2">
                  <c:v>1300000</c:v>
                </c:pt>
              </c:numCache>
            </c:numRef>
          </c:val>
          <c:smooth val="0"/>
        </c:ser>
        <c:ser>
          <c:idx val="5"/>
          <c:order val="5"/>
          <c:tx>
            <c:v>Tar Maintained</c:v>
          </c:tx>
          <c:cat>
            <c:strRef>
              <c:f>'3.7.4'!$A$5:$A$7</c:f>
              <c:strCache>
                <c:ptCount val="3"/>
                <c:pt idx="0">
                  <c:v>Year -2</c:v>
                </c:pt>
                <c:pt idx="1">
                  <c:v>Year -1</c:v>
                </c:pt>
                <c:pt idx="2">
                  <c:v>Year 0</c:v>
                </c:pt>
              </c:strCache>
            </c:strRef>
          </c:cat>
          <c:val>
            <c:numRef>
              <c:f>'3.7.4'!$G$5:$G$7</c:f>
              <c:numCache>
                <c:formatCode>General</c:formatCode>
                <c:ptCount val="3"/>
                <c:pt idx="0">
                  <c:v>400000</c:v>
                </c:pt>
                <c:pt idx="1">
                  <c:v>500000</c:v>
                </c:pt>
                <c:pt idx="2">
                  <c:v>550000</c:v>
                </c:pt>
              </c:numCache>
            </c:numRef>
          </c:val>
          <c:smooth val="0"/>
        </c:ser>
        <c:dLbls>
          <c:showLegendKey val="0"/>
          <c:showVal val="0"/>
          <c:showCatName val="0"/>
          <c:showSerName val="0"/>
          <c:showPercent val="0"/>
          <c:showBubbleSize val="0"/>
        </c:dLbls>
        <c:marker val="1"/>
        <c:smooth val="0"/>
        <c:axId val="141125888"/>
        <c:axId val="141131776"/>
      </c:lineChart>
      <c:catAx>
        <c:axId val="141125888"/>
        <c:scaling>
          <c:orientation val="minMax"/>
        </c:scaling>
        <c:delete val="0"/>
        <c:axPos val="b"/>
        <c:numFmt formatCode="[$-409]d\-mmm\-yy;@" sourceLinked="1"/>
        <c:majorTickMark val="none"/>
        <c:minorTickMark val="none"/>
        <c:tickLblPos val="nextTo"/>
        <c:txPr>
          <a:bodyPr/>
          <a:lstStyle/>
          <a:p>
            <a:pPr>
              <a:defRPr lang="en-GB">
                <a:latin typeface="Arial Narrow" pitchFamily="34" charset="0"/>
              </a:defRPr>
            </a:pPr>
            <a:endParaRPr lang="en-US"/>
          </a:p>
        </c:txPr>
        <c:crossAx val="141131776"/>
        <c:crosses val="autoZero"/>
        <c:auto val="1"/>
        <c:lblAlgn val="ctr"/>
        <c:lblOffset val="100"/>
        <c:noMultiLvlLbl val="0"/>
      </c:catAx>
      <c:valAx>
        <c:axId val="141131776"/>
        <c:scaling>
          <c:orientation val="minMax"/>
        </c:scaling>
        <c:delete val="0"/>
        <c:axPos val="l"/>
        <c:majorGridlines/>
        <c:title>
          <c:tx>
            <c:rich>
              <a:bodyPr/>
              <a:lstStyle/>
              <a:p>
                <a:pPr>
                  <a:defRPr lang="en-GB">
                    <a:latin typeface="Arial Narrow" pitchFamily="34" charset="0"/>
                  </a:defRPr>
                </a:pPr>
                <a:r>
                  <a:rPr lang="en-US">
                    <a:latin typeface="Arial Narrow" pitchFamily="34" charset="0"/>
                  </a:rPr>
                  <a:t>Rand Value</a:t>
                </a:r>
              </a:p>
            </c:rich>
          </c:tx>
          <c:overlay val="0"/>
        </c:title>
        <c:numFmt formatCode="General" sourceLinked="1"/>
        <c:majorTickMark val="none"/>
        <c:minorTickMark val="none"/>
        <c:tickLblPos val="nextTo"/>
        <c:txPr>
          <a:bodyPr/>
          <a:lstStyle/>
          <a:p>
            <a:pPr>
              <a:defRPr lang="en-GB">
                <a:latin typeface="Arial Narrow" pitchFamily="34" charset="0"/>
              </a:defRPr>
            </a:pPr>
            <a:endParaRPr lang="en-US"/>
          </a:p>
        </c:txPr>
        <c:crossAx val="141125888"/>
        <c:crosses val="autoZero"/>
        <c:crossBetween val="between"/>
      </c:valAx>
    </c:plotArea>
    <c:legend>
      <c:legendPos val="r"/>
      <c:overlay val="0"/>
      <c:txPr>
        <a:bodyPr/>
        <a:lstStyle/>
        <a:p>
          <a:pPr>
            <a:defRPr lang="en-GB">
              <a:latin typeface="Arial Narrow" pitchFamily="34" charset="0"/>
            </a:defRPr>
          </a:pPr>
          <a:endParaRPr lang="en-US"/>
        </a:p>
      </c:txPr>
    </c:legend>
    <c:plotVisOnly val="1"/>
    <c:dispBlanksAs val="gap"/>
    <c:showDLblsOverMax val="0"/>
  </c:char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2000">
                <a:latin typeface="Arial Narrow" pitchFamily="34" charset="0"/>
              </a:defRPr>
            </a:pPr>
            <a:r>
              <a:rPr lang="en-US" sz="2000">
                <a:latin typeface="Arial Narrow" pitchFamily="34" charset="0"/>
              </a:rPr>
              <a:t>Stormwater infrastructure costs</a:t>
            </a:r>
          </a:p>
        </c:rich>
      </c:tx>
      <c:overlay val="0"/>
    </c:title>
    <c:autoTitleDeleted val="0"/>
    <c:plotArea>
      <c:layout>
        <c:manualLayout>
          <c:layoutTarget val="inner"/>
          <c:xMode val="edge"/>
          <c:yMode val="edge"/>
          <c:x val="0.2067939632545932"/>
          <c:y val="0.17628499562554681"/>
          <c:w val="0.77931714785651796"/>
          <c:h val="0.54332713619130968"/>
        </c:manualLayout>
      </c:layout>
      <c:lineChart>
        <c:grouping val="standard"/>
        <c:varyColors val="0"/>
        <c:ser>
          <c:idx val="0"/>
          <c:order val="0"/>
          <c:tx>
            <c:strRef>
              <c:f>'3.9.3'!$B$4</c:f>
              <c:strCache>
                <c:ptCount val="1"/>
                <c:pt idx="0">
                  <c:v>New</c:v>
                </c:pt>
              </c:strCache>
            </c:strRef>
          </c:tx>
          <c:cat>
            <c:strRef>
              <c:f>'3.9.3'!$A$5:$A$7</c:f>
              <c:strCache>
                <c:ptCount val="3"/>
                <c:pt idx="0">
                  <c:v>Year -2</c:v>
                </c:pt>
                <c:pt idx="1">
                  <c:v>Year -1</c:v>
                </c:pt>
                <c:pt idx="2">
                  <c:v>Year 0</c:v>
                </c:pt>
              </c:strCache>
            </c:strRef>
          </c:cat>
          <c:val>
            <c:numRef>
              <c:f>'3.9.3'!$B$5:$B$7</c:f>
              <c:numCache>
                <c:formatCode>#,##0</c:formatCode>
                <c:ptCount val="3"/>
                <c:pt idx="0">
                  <c:v>1700000</c:v>
                </c:pt>
                <c:pt idx="1">
                  <c:v>1800000</c:v>
                </c:pt>
                <c:pt idx="2">
                  <c:v>1900000</c:v>
                </c:pt>
              </c:numCache>
            </c:numRef>
          </c:val>
          <c:smooth val="0"/>
        </c:ser>
        <c:ser>
          <c:idx val="1"/>
          <c:order val="1"/>
          <c:tx>
            <c:strRef>
              <c:f>'3.9.3'!$C$4</c:f>
              <c:strCache>
                <c:ptCount val="1"/>
                <c:pt idx="0">
                  <c:v>Upgraded</c:v>
                </c:pt>
              </c:strCache>
            </c:strRef>
          </c:tx>
          <c:cat>
            <c:strRef>
              <c:f>'3.9.3'!$A$5:$A$7</c:f>
              <c:strCache>
                <c:ptCount val="3"/>
                <c:pt idx="0">
                  <c:v>Year -2</c:v>
                </c:pt>
                <c:pt idx="1">
                  <c:v>Year -1</c:v>
                </c:pt>
                <c:pt idx="2">
                  <c:v>Year 0</c:v>
                </c:pt>
              </c:strCache>
            </c:strRef>
          </c:cat>
          <c:val>
            <c:numRef>
              <c:f>'3.9.3'!$C$5:$C$7</c:f>
              <c:numCache>
                <c:formatCode>#,##0</c:formatCode>
                <c:ptCount val="3"/>
                <c:pt idx="0">
                  <c:v>600000</c:v>
                </c:pt>
                <c:pt idx="1">
                  <c:v>700000</c:v>
                </c:pt>
                <c:pt idx="2">
                  <c:v>900000</c:v>
                </c:pt>
              </c:numCache>
            </c:numRef>
          </c:val>
          <c:smooth val="0"/>
        </c:ser>
        <c:ser>
          <c:idx val="2"/>
          <c:order val="2"/>
          <c:tx>
            <c:strRef>
              <c:f>'3.9.3'!$D$4</c:f>
              <c:strCache>
                <c:ptCount val="1"/>
                <c:pt idx="0">
                  <c:v>Maintained</c:v>
                </c:pt>
              </c:strCache>
            </c:strRef>
          </c:tx>
          <c:cat>
            <c:strRef>
              <c:f>'3.9.3'!$A$5:$A$7</c:f>
              <c:strCache>
                <c:ptCount val="3"/>
                <c:pt idx="0">
                  <c:v>Year -2</c:v>
                </c:pt>
                <c:pt idx="1">
                  <c:v>Year -1</c:v>
                </c:pt>
                <c:pt idx="2">
                  <c:v>Year 0</c:v>
                </c:pt>
              </c:strCache>
            </c:strRef>
          </c:cat>
          <c:val>
            <c:numRef>
              <c:f>'3.9.3'!$D$5:$D$7</c:f>
              <c:numCache>
                <c:formatCode>#,##0</c:formatCode>
                <c:ptCount val="3"/>
                <c:pt idx="0">
                  <c:v>280000</c:v>
                </c:pt>
                <c:pt idx="1">
                  <c:v>330000</c:v>
                </c:pt>
                <c:pt idx="2">
                  <c:v>420000</c:v>
                </c:pt>
              </c:numCache>
            </c:numRef>
          </c:val>
          <c:smooth val="0"/>
        </c:ser>
        <c:dLbls>
          <c:showLegendKey val="0"/>
          <c:showVal val="0"/>
          <c:showCatName val="0"/>
          <c:showSerName val="0"/>
          <c:showPercent val="0"/>
          <c:showBubbleSize val="0"/>
        </c:dLbls>
        <c:marker val="1"/>
        <c:smooth val="0"/>
        <c:axId val="141269248"/>
        <c:axId val="141279232"/>
      </c:lineChart>
      <c:catAx>
        <c:axId val="141269248"/>
        <c:scaling>
          <c:orientation val="minMax"/>
        </c:scaling>
        <c:delete val="0"/>
        <c:axPos val="b"/>
        <c:numFmt formatCode="[$-409]d\-mmm\-yy;@" sourceLinked="1"/>
        <c:majorTickMark val="none"/>
        <c:minorTickMark val="none"/>
        <c:tickLblPos val="nextTo"/>
        <c:txPr>
          <a:bodyPr/>
          <a:lstStyle/>
          <a:p>
            <a:pPr>
              <a:defRPr lang="en-GB">
                <a:latin typeface="Arial Narrow" pitchFamily="34" charset="0"/>
              </a:defRPr>
            </a:pPr>
            <a:endParaRPr lang="en-US"/>
          </a:p>
        </c:txPr>
        <c:crossAx val="141279232"/>
        <c:crosses val="autoZero"/>
        <c:auto val="1"/>
        <c:lblAlgn val="ctr"/>
        <c:lblOffset val="100"/>
        <c:noMultiLvlLbl val="0"/>
      </c:catAx>
      <c:valAx>
        <c:axId val="141279232"/>
        <c:scaling>
          <c:orientation val="minMax"/>
        </c:scaling>
        <c:delete val="0"/>
        <c:axPos val="l"/>
        <c:majorGridlines/>
        <c:numFmt formatCode="#,##0" sourceLinked="1"/>
        <c:majorTickMark val="none"/>
        <c:minorTickMark val="none"/>
        <c:tickLblPos val="nextTo"/>
        <c:spPr>
          <a:ln w="9525">
            <a:noFill/>
          </a:ln>
        </c:spPr>
        <c:txPr>
          <a:bodyPr/>
          <a:lstStyle/>
          <a:p>
            <a:pPr>
              <a:defRPr lang="en-GB">
                <a:latin typeface="Arial Narrow" pitchFamily="34" charset="0"/>
              </a:defRPr>
            </a:pPr>
            <a:endParaRPr lang="en-US"/>
          </a:p>
        </c:txPr>
        <c:crossAx val="141269248"/>
        <c:crosses val="autoZero"/>
        <c:crossBetween val="between"/>
      </c:valAx>
    </c:plotArea>
    <c:legend>
      <c:legendPos val="b"/>
      <c:layout>
        <c:manualLayout>
          <c:xMode val="edge"/>
          <c:yMode val="edge"/>
          <c:x val="0.36656686849953535"/>
          <c:y val="0.85283129541416258"/>
          <c:w val="0.2682318391278205"/>
          <c:h val="4.0269135385985463E-2"/>
        </c:manualLayout>
      </c:layout>
      <c:overlay val="0"/>
      <c:txPr>
        <a:bodyPr/>
        <a:lstStyle/>
        <a:p>
          <a:pPr>
            <a:defRPr lang="en-GB">
              <a:latin typeface="Arial Narrow" pitchFamily="34" charset="0"/>
            </a:defRPr>
          </a:pPr>
          <a:endParaRPr lang="en-US"/>
        </a:p>
      </c:txPr>
    </c:legend>
    <c:plotVisOnly val="1"/>
    <c:dispBlanksAs val="gap"/>
    <c:showDLblsOverMax val="0"/>
  </c:char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latin typeface="Arial Narrow" pitchFamily="34" charset="0"/>
              </a:defRPr>
            </a:pPr>
            <a:r>
              <a:rPr lang="en-ZA">
                <a:latin typeface="Arial Narrow" pitchFamily="34" charset="0"/>
              </a:rPr>
              <a:t>Vacancy Rate</a:t>
            </a:r>
          </a:p>
        </c:rich>
      </c:tx>
      <c:overlay val="0"/>
    </c:title>
    <c:autoTitleDeleted val="0"/>
    <c:plotArea>
      <c:layout>
        <c:manualLayout>
          <c:layoutTarget val="inner"/>
          <c:xMode val="edge"/>
          <c:yMode val="edge"/>
          <c:x val="7.0499457876662813E-2"/>
          <c:y val="0.1798186284406757"/>
          <c:w val="0.72152942481000404"/>
          <c:h val="0.57705801197927264"/>
        </c:manualLayout>
      </c:layout>
      <c:barChart>
        <c:barDir val="col"/>
        <c:grouping val="clustered"/>
        <c:varyColors val="0"/>
        <c:ser>
          <c:idx val="0"/>
          <c:order val="0"/>
          <c:tx>
            <c:strRef>
              <c:f>'4.1.2'!$B$2</c:f>
              <c:strCache>
                <c:ptCount val="1"/>
                <c:pt idx="0">
                  <c:v>*Total Approved Posts</c:v>
                </c:pt>
              </c:strCache>
            </c:strRef>
          </c:tx>
          <c:invertIfNegative val="0"/>
          <c:dLbls>
            <c:txPr>
              <a:bodyPr/>
              <a:lstStyle/>
              <a:p>
                <a:pPr>
                  <a:defRPr lang="en-US" b="1"/>
                </a:pPr>
                <a:endParaRPr lang="en-US"/>
              </a:p>
            </c:txPr>
            <c:showLegendKey val="0"/>
            <c:showVal val="1"/>
            <c:showCatName val="0"/>
            <c:showSerName val="0"/>
            <c:showPercent val="0"/>
            <c:showBubbleSize val="0"/>
            <c:showLeaderLines val="0"/>
          </c:dLbls>
          <c:cat>
            <c:strRef>
              <c:f>'4.1.2'!$A$4:$A$13</c:f>
              <c:strCache>
                <c:ptCount val="10"/>
                <c:pt idx="0">
                  <c:v>Municipal Manager </c:v>
                </c:pt>
                <c:pt idx="1">
                  <c:v>CFO</c:v>
                </c:pt>
                <c:pt idx="2">
                  <c:v>Other S57 Managers (excluding Finance Posts)</c:v>
                </c:pt>
                <c:pt idx="3">
                  <c:v>Other S57 Managers (Finance posts)</c:v>
                </c:pt>
                <c:pt idx="4">
                  <c:v>Police officers</c:v>
                </c:pt>
                <c:pt idx="5">
                  <c:v>Fire fighters</c:v>
                </c:pt>
                <c:pt idx="6">
                  <c:v>Senior management: Levels 13-15 (excluding Finance Posts)</c:v>
                </c:pt>
                <c:pt idx="7">
                  <c:v>Senior management: Levels 13-15 (Finance posts)</c:v>
                </c:pt>
                <c:pt idx="8">
                  <c:v>Highly skilled supervision: levels 9-12 (excluding Finance posts)</c:v>
                </c:pt>
                <c:pt idx="9">
                  <c:v>Highly skilled supervision: levels 9-12  (Finance posts)</c:v>
                </c:pt>
              </c:strCache>
            </c:strRef>
          </c:cat>
          <c:val>
            <c:numRef>
              <c:f>'4.1.2'!$B$4:$B$13</c:f>
              <c:numCache>
                <c:formatCode>General</c:formatCode>
                <c:ptCount val="10"/>
                <c:pt idx="0">
                  <c:v>1</c:v>
                </c:pt>
                <c:pt idx="1">
                  <c:v>1</c:v>
                </c:pt>
                <c:pt idx="2">
                  <c:v>10</c:v>
                </c:pt>
                <c:pt idx="3">
                  <c:v>3</c:v>
                </c:pt>
                <c:pt idx="4">
                  <c:v>12</c:v>
                </c:pt>
                <c:pt idx="5">
                  <c:v>20</c:v>
                </c:pt>
                <c:pt idx="6">
                  <c:v>25</c:v>
                </c:pt>
                <c:pt idx="7">
                  <c:v>6</c:v>
                </c:pt>
                <c:pt idx="8">
                  <c:v>35</c:v>
                </c:pt>
                <c:pt idx="9">
                  <c:v>8</c:v>
                </c:pt>
              </c:numCache>
            </c:numRef>
          </c:val>
        </c:ser>
        <c:ser>
          <c:idx val="1"/>
          <c:order val="1"/>
          <c:tx>
            <c:strRef>
              <c:f>'4.1.2'!$C$2</c:f>
              <c:strCache>
                <c:ptCount val="1"/>
                <c:pt idx="0">
                  <c:v>*Vacancies            (Total time that vacancies exist using fulltime equivalents)</c:v>
                </c:pt>
              </c:strCache>
            </c:strRef>
          </c:tx>
          <c:invertIfNegative val="0"/>
          <c:dLbls>
            <c:txPr>
              <a:bodyPr/>
              <a:lstStyle/>
              <a:p>
                <a:pPr>
                  <a:defRPr lang="en-US" b="1"/>
                </a:pPr>
                <a:endParaRPr lang="en-US"/>
              </a:p>
            </c:txPr>
            <c:showLegendKey val="0"/>
            <c:showVal val="1"/>
            <c:showCatName val="0"/>
            <c:showSerName val="0"/>
            <c:showPercent val="0"/>
            <c:showBubbleSize val="0"/>
            <c:showLeaderLines val="0"/>
          </c:dLbls>
          <c:cat>
            <c:strRef>
              <c:f>'4.1.2'!$A$4:$A$13</c:f>
              <c:strCache>
                <c:ptCount val="10"/>
                <c:pt idx="0">
                  <c:v>Municipal Manager </c:v>
                </c:pt>
                <c:pt idx="1">
                  <c:v>CFO</c:v>
                </c:pt>
                <c:pt idx="2">
                  <c:v>Other S57 Managers (excluding Finance Posts)</c:v>
                </c:pt>
                <c:pt idx="3">
                  <c:v>Other S57 Managers (Finance posts)</c:v>
                </c:pt>
                <c:pt idx="4">
                  <c:v>Police officers</c:v>
                </c:pt>
                <c:pt idx="5">
                  <c:v>Fire fighters</c:v>
                </c:pt>
                <c:pt idx="6">
                  <c:v>Senior management: Levels 13-15 (excluding Finance Posts)</c:v>
                </c:pt>
                <c:pt idx="7">
                  <c:v>Senior management: Levels 13-15 (Finance posts)</c:v>
                </c:pt>
                <c:pt idx="8">
                  <c:v>Highly skilled supervision: levels 9-12 (excluding Finance posts)</c:v>
                </c:pt>
                <c:pt idx="9">
                  <c:v>Highly skilled supervision: levels 9-12  (Finance posts)</c:v>
                </c:pt>
              </c:strCache>
            </c:strRef>
          </c:cat>
          <c:val>
            <c:numRef>
              <c:f>'4.1.2'!$C$4:$C$13</c:f>
              <c:numCache>
                <c:formatCode>General</c:formatCode>
                <c:ptCount val="10"/>
                <c:pt idx="0">
                  <c:v>0</c:v>
                </c:pt>
                <c:pt idx="1">
                  <c:v>1</c:v>
                </c:pt>
                <c:pt idx="2">
                  <c:v>1</c:v>
                </c:pt>
                <c:pt idx="3">
                  <c:v>1</c:v>
                </c:pt>
                <c:pt idx="4">
                  <c:v>3</c:v>
                </c:pt>
                <c:pt idx="5">
                  <c:v>3</c:v>
                </c:pt>
                <c:pt idx="6">
                  <c:v>5</c:v>
                </c:pt>
                <c:pt idx="7">
                  <c:v>2</c:v>
                </c:pt>
                <c:pt idx="8">
                  <c:v>8</c:v>
                </c:pt>
                <c:pt idx="9">
                  <c:v>1</c:v>
                </c:pt>
              </c:numCache>
            </c:numRef>
          </c:val>
        </c:ser>
        <c:dLbls>
          <c:showLegendKey val="0"/>
          <c:showVal val="0"/>
          <c:showCatName val="0"/>
          <c:showSerName val="0"/>
          <c:showPercent val="0"/>
          <c:showBubbleSize val="0"/>
        </c:dLbls>
        <c:gapWidth val="150"/>
        <c:axId val="147797888"/>
        <c:axId val="147799424"/>
      </c:barChart>
      <c:catAx>
        <c:axId val="147797888"/>
        <c:scaling>
          <c:orientation val="minMax"/>
        </c:scaling>
        <c:delete val="0"/>
        <c:axPos val="b"/>
        <c:numFmt formatCode="General" sourceLinked="1"/>
        <c:majorTickMark val="none"/>
        <c:minorTickMark val="none"/>
        <c:tickLblPos val="nextTo"/>
        <c:txPr>
          <a:bodyPr/>
          <a:lstStyle/>
          <a:p>
            <a:pPr>
              <a:defRPr lang="en-US" b="1" i="0" baseline="0"/>
            </a:pPr>
            <a:endParaRPr lang="en-US"/>
          </a:p>
        </c:txPr>
        <c:crossAx val="147799424"/>
        <c:crosses val="autoZero"/>
        <c:auto val="1"/>
        <c:lblAlgn val="ctr"/>
        <c:lblOffset val="100"/>
        <c:noMultiLvlLbl val="0"/>
      </c:catAx>
      <c:valAx>
        <c:axId val="147799424"/>
        <c:scaling>
          <c:orientation val="minMax"/>
        </c:scaling>
        <c:delete val="0"/>
        <c:axPos val="l"/>
        <c:majorGridlines/>
        <c:numFmt formatCode="General" sourceLinked="1"/>
        <c:majorTickMark val="none"/>
        <c:minorTickMark val="none"/>
        <c:tickLblPos val="nextTo"/>
        <c:txPr>
          <a:bodyPr/>
          <a:lstStyle/>
          <a:p>
            <a:pPr>
              <a:defRPr lang="en-US">
                <a:latin typeface="Arial Narrow" pitchFamily="34" charset="0"/>
              </a:defRPr>
            </a:pPr>
            <a:endParaRPr lang="en-US"/>
          </a:p>
        </c:txPr>
        <c:crossAx val="147797888"/>
        <c:crosses val="autoZero"/>
        <c:crossBetween val="between"/>
      </c:valAx>
    </c:plotArea>
    <c:legend>
      <c:legendPos val="r"/>
      <c:layout>
        <c:manualLayout>
          <c:xMode val="edge"/>
          <c:yMode val="edge"/>
          <c:x val="0.78560837198720856"/>
          <c:y val="0.32224173901339259"/>
          <c:w val="0.2015505365200137"/>
          <c:h val="0.32122148193015604"/>
        </c:manualLayout>
      </c:layout>
      <c:overlay val="0"/>
      <c:txPr>
        <a:bodyPr/>
        <a:lstStyle/>
        <a:p>
          <a:pPr>
            <a:defRPr lang="en-US" b="1" i="0" baseline="0">
              <a:latin typeface="Arial Narrow" pitchFamily="34" charset="0"/>
            </a:defRPr>
          </a:pPr>
          <a:endParaRPr lang="en-US"/>
        </a:p>
      </c:txPr>
    </c:legend>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0">
                <a:latin typeface="Arial Narrow" pitchFamily="34" charset="0"/>
              </a:defRPr>
            </a:pPr>
            <a:r>
              <a:rPr lang="en-US" sz="2000">
                <a:latin typeface="Arial Narrow" pitchFamily="34" charset="0"/>
              </a:rPr>
              <a:t>Households</a:t>
            </a:r>
          </a:p>
        </c:rich>
      </c:tx>
      <c:overlay val="0"/>
    </c:title>
    <c:autoTitleDeleted val="0"/>
    <c:plotArea>
      <c:layout/>
      <c:barChart>
        <c:barDir val="col"/>
        <c:grouping val="clustered"/>
        <c:varyColors val="0"/>
        <c:ser>
          <c:idx val="4"/>
          <c:order val="0"/>
          <c:tx>
            <c:strRef>
              <c:f>'1.2.3'!$A$12</c:f>
              <c:strCache>
                <c:ptCount val="1"/>
                <c:pt idx="0">
                  <c:v>Number of households in municipal area</c:v>
                </c:pt>
              </c:strCache>
            </c:strRef>
          </c:tx>
          <c:invertIfNegative val="0"/>
          <c:cat>
            <c:strRef>
              <c:f>'1.2.3'!$G$3:$I$3</c:f>
              <c:strCache>
                <c:ptCount val="3"/>
                <c:pt idx="0">
                  <c:v>Year -2</c:v>
                </c:pt>
                <c:pt idx="1">
                  <c:v>Year -1</c:v>
                </c:pt>
                <c:pt idx="2">
                  <c:v>Year 0</c:v>
                </c:pt>
              </c:strCache>
            </c:strRef>
          </c:cat>
          <c:val>
            <c:numRef>
              <c:f>'1.2.3'!$F$12:$I$12</c:f>
              <c:numCache>
                <c:formatCode>_(* #,##0,_);_(* \(#,##0,\);_(* "–"?_);_(@_)</c:formatCode>
                <c:ptCount val="3"/>
                <c:pt idx="0">
                  <c:v>125453</c:v>
                </c:pt>
                <c:pt idx="1">
                  <c:v>135484</c:v>
                </c:pt>
                <c:pt idx="2">
                  <c:v>245125</c:v>
                </c:pt>
              </c:numCache>
            </c:numRef>
          </c:val>
        </c:ser>
        <c:ser>
          <c:idx val="5"/>
          <c:order val="1"/>
          <c:tx>
            <c:strRef>
              <c:f>'1.2.3'!$A$13</c:f>
              <c:strCache>
                <c:ptCount val="1"/>
                <c:pt idx="0">
                  <c:v>Number of poor households in municipal area</c:v>
                </c:pt>
              </c:strCache>
            </c:strRef>
          </c:tx>
          <c:invertIfNegative val="0"/>
          <c:cat>
            <c:strRef>
              <c:f>'1.2.3'!$G$3:$I$3</c:f>
              <c:strCache>
                <c:ptCount val="3"/>
                <c:pt idx="0">
                  <c:v>Year -2</c:v>
                </c:pt>
                <c:pt idx="1">
                  <c:v>Year -1</c:v>
                </c:pt>
                <c:pt idx="2">
                  <c:v>Year 0</c:v>
                </c:pt>
              </c:strCache>
            </c:strRef>
          </c:cat>
          <c:val>
            <c:numRef>
              <c:f>'1.2.3'!$F$13:$I$13</c:f>
              <c:numCache>
                <c:formatCode>_(* #,##0,_);_(* \(#,##0,\);_(* "–"?_);_(@_)</c:formatCode>
                <c:ptCount val="3"/>
                <c:pt idx="0">
                  <c:v>22451</c:v>
                </c:pt>
                <c:pt idx="1">
                  <c:v>22586</c:v>
                </c:pt>
                <c:pt idx="2">
                  <c:v>35415</c:v>
                </c:pt>
              </c:numCache>
            </c:numRef>
          </c:val>
        </c:ser>
        <c:dLbls>
          <c:showLegendKey val="0"/>
          <c:showVal val="0"/>
          <c:showCatName val="0"/>
          <c:showSerName val="0"/>
          <c:showPercent val="0"/>
          <c:showBubbleSize val="0"/>
        </c:dLbls>
        <c:gapWidth val="150"/>
        <c:axId val="48278144"/>
        <c:axId val="48279936"/>
      </c:barChart>
      <c:catAx>
        <c:axId val="48278144"/>
        <c:scaling>
          <c:orientation val="minMax"/>
        </c:scaling>
        <c:delete val="0"/>
        <c:axPos val="b"/>
        <c:majorTickMark val="none"/>
        <c:minorTickMark val="none"/>
        <c:tickLblPos val="nextTo"/>
        <c:txPr>
          <a:bodyPr/>
          <a:lstStyle/>
          <a:p>
            <a:pPr>
              <a:defRPr lang="en-US"/>
            </a:pPr>
            <a:endParaRPr lang="en-US"/>
          </a:p>
        </c:txPr>
        <c:crossAx val="48279936"/>
        <c:crosses val="autoZero"/>
        <c:auto val="1"/>
        <c:lblAlgn val="ctr"/>
        <c:lblOffset val="100"/>
        <c:noMultiLvlLbl val="0"/>
      </c:catAx>
      <c:valAx>
        <c:axId val="48279936"/>
        <c:scaling>
          <c:orientation val="minMax"/>
        </c:scaling>
        <c:delete val="0"/>
        <c:axPos val="l"/>
        <c:majorGridlines/>
        <c:title>
          <c:tx>
            <c:rich>
              <a:bodyPr/>
              <a:lstStyle/>
              <a:p>
                <a:pPr>
                  <a:defRPr lang="en-US">
                    <a:latin typeface="Arial Narrow" pitchFamily="34" charset="0"/>
                  </a:defRPr>
                </a:pPr>
                <a:r>
                  <a:rPr lang="en-ZA">
                    <a:latin typeface="Arial Narrow" pitchFamily="34" charset="0"/>
                  </a:rPr>
                  <a:t>Households ('000)</a:t>
                </a:r>
              </a:p>
            </c:rich>
          </c:tx>
          <c:overlay val="0"/>
        </c:title>
        <c:numFmt formatCode="_(* #,##0,_);_(* \(#,##0,\);_(* &quot;–&quot;?_);_(@_)" sourceLinked="1"/>
        <c:majorTickMark val="out"/>
        <c:minorTickMark val="none"/>
        <c:tickLblPos val="nextTo"/>
        <c:txPr>
          <a:bodyPr/>
          <a:lstStyle/>
          <a:p>
            <a:pPr>
              <a:defRPr lang="en-US">
                <a:latin typeface="Arial Narrow" pitchFamily="34" charset="0"/>
              </a:defRPr>
            </a:pPr>
            <a:endParaRPr lang="en-US"/>
          </a:p>
        </c:txPr>
        <c:crossAx val="48278144"/>
        <c:crosses val="autoZero"/>
        <c:crossBetween val="between"/>
      </c:valAx>
    </c:plotArea>
    <c:legend>
      <c:legendPos val="r"/>
      <c:overlay val="0"/>
      <c:txPr>
        <a:bodyPr/>
        <a:lstStyle/>
        <a:p>
          <a:pPr>
            <a:defRPr lang="en-US">
              <a:latin typeface="Arial Narrow" pitchFamily="34" charset="0"/>
            </a:defRPr>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latin typeface="Arial Narrow" pitchFamily="34" charset="0"/>
              </a:defRPr>
            </a:pPr>
            <a:r>
              <a:rPr lang="en-ZA" sz="1600">
                <a:latin typeface="Arial Narrow" pitchFamily="34" charset="0"/>
              </a:rPr>
              <a:t>Average</a:t>
            </a:r>
            <a:r>
              <a:rPr lang="en-ZA" sz="1600" baseline="0">
                <a:latin typeface="Arial Narrow" pitchFamily="34" charset="0"/>
              </a:rPr>
              <a:t> Number of Days Sick Leave (excluding IOD)</a:t>
            </a:r>
            <a:endParaRPr lang="en-ZA" sz="1600">
              <a:latin typeface="Arial Narrow" pitchFamily="34" charset="0"/>
            </a:endParaRPr>
          </a:p>
        </c:rich>
      </c:tx>
      <c:layout>
        <c:manualLayout>
          <c:xMode val="edge"/>
          <c:yMode val="edge"/>
          <c:x val="0.2114417908579638"/>
          <c:y val="2.0177066749761271E-2"/>
        </c:manualLayout>
      </c:layout>
      <c:overlay val="0"/>
    </c:title>
    <c:autoTitleDeleted val="0"/>
    <c:plotArea>
      <c:layout>
        <c:manualLayout>
          <c:layoutTarget val="inner"/>
          <c:xMode val="edge"/>
          <c:yMode val="edge"/>
          <c:x val="6.3589773988414561E-2"/>
          <c:y val="0.19480351414406533"/>
          <c:w val="0.77648636454947562"/>
          <c:h val="0.54181284631089288"/>
        </c:manualLayout>
      </c:layout>
      <c:barChart>
        <c:barDir val="col"/>
        <c:grouping val="clustered"/>
        <c:varyColors val="0"/>
        <c:ser>
          <c:idx val="0"/>
          <c:order val="0"/>
          <c:tx>
            <c:strRef>
              <c:f>'4.3.2'!$F$2</c:f>
              <c:strCache>
                <c:ptCount val="1"/>
                <c:pt idx="0">
                  <c:v>*Average sick leave per Employees</c:v>
                </c:pt>
              </c:strCache>
            </c:strRef>
          </c:tx>
          <c:invertIfNegative val="0"/>
          <c:dLbls>
            <c:txPr>
              <a:bodyPr/>
              <a:lstStyle/>
              <a:p>
                <a:pPr>
                  <a:defRPr lang="en-US" b="1"/>
                </a:pPr>
                <a:endParaRPr lang="en-US"/>
              </a:p>
            </c:txPr>
            <c:showLegendKey val="0"/>
            <c:showVal val="1"/>
            <c:showCatName val="0"/>
            <c:showSerName val="0"/>
            <c:showPercent val="0"/>
            <c:showBubbleSize val="0"/>
            <c:showLeaderLines val="0"/>
          </c:dLbls>
          <c:cat>
            <c:strRef>
              <c:f>'4.3.2'!$A$4:$A$9</c:f>
              <c:strCache>
                <c:ptCount val="6"/>
                <c:pt idx="0">
                  <c:v>Lower skilled (Levels 1-2)</c:v>
                </c:pt>
                <c:pt idx="1">
                  <c:v>Skilled (Levels 3-5)</c:v>
                </c:pt>
                <c:pt idx="2">
                  <c:v>Highly skilled production (levels 6-8)</c:v>
                </c:pt>
                <c:pt idx="3">
                  <c:v>Highly skilled supervision (levels 9-12)</c:v>
                </c:pt>
                <c:pt idx="4">
                  <c:v>Senior management (Levels 13-15)</c:v>
                </c:pt>
                <c:pt idx="5">
                  <c:v>MM and S57</c:v>
                </c:pt>
              </c:strCache>
            </c:strRef>
          </c:cat>
          <c:val>
            <c:numRef>
              <c:f>'4.3.2'!$F$4:$F$9</c:f>
              <c:numCache>
                <c:formatCode>0.00</c:formatCode>
                <c:ptCount val="6"/>
                <c:pt idx="0">
                  <c:v>0.15483870967741936</c:v>
                </c:pt>
                <c:pt idx="1">
                  <c:v>0.25806451612903225</c:v>
                </c:pt>
                <c:pt idx="2">
                  <c:v>0.8774193548387097</c:v>
                </c:pt>
                <c:pt idx="3">
                  <c:v>3.870967741935484E-2</c:v>
                </c:pt>
                <c:pt idx="4">
                  <c:v>1.4838709677419355</c:v>
                </c:pt>
                <c:pt idx="5">
                  <c:v>0.41935483870967744</c:v>
                </c:pt>
              </c:numCache>
            </c:numRef>
          </c:val>
        </c:ser>
        <c:dLbls>
          <c:showLegendKey val="0"/>
          <c:showVal val="0"/>
          <c:showCatName val="0"/>
          <c:showSerName val="0"/>
          <c:showPercent val="0"/>
          <c:showBubbleSize val="0"/>
        </c:dLbls>
        <c:gapWidth val="150"/>
        <c:axId val="148218240"/>
        <c:axId val="148219776"/>
      </c:barChart>
      <c:catAx>
        <c:axId val="148218240"/>
        <c:scaling>
          <c:orientation val="minMax"/>
        </c:scaling>
        <c:delete val="0"/>
        <c:axPos val="b"/>
        <c:numFmt formatCode="General" sourceLinked="1"/>
        <c:majorTickMark val="none"/>
        <c:minorTickMark val="none"/>
        <c:tickLblPos val="nextTo"/>
        <c:spPr>
          <a:ln w="6350"/>
        </c:spPr>
        <c:txPr>
          <a:bodyPr/>
          <a:lstStyle/>
          <a:p>
            <a:pPr>
              <a:defRPr lang="en-US" b="1" i="0" baseline="0">
                <a:latin typeface="Arial Narrow" pitchFamily="34" charset="0"/>
              </a:defRPr>
            </a:pPr>
            <a:endParaRPr lang="en-US"/>
          </a:p>
        </c:txPr>
        <c:crossAx val="148219776"/>
        <c:crosses val="autoZero"/>
        <c:auto val="1"/>
        <c:lblAlgn val="ctr"/>
        <c:lblOffset val="100"/>
        <c:noMultiLvlLbl val="0"/>
      </c:catAx>
      <c:valAx>
        <c:axId val="148219776"/>
        <c:scaling>
          <c:orientation val="minMax"/>
        </c:scaling>
        <c:delete val="0"/>
        <c:axPos val="l"/>
        <c:majorGridlines/>
        <c:numFmt formatCode="0.00" sourceLinked="1"/>
        <c:majorTickMark val="none"/>
        <c:minorTickMark val="none"/>
        <c:tickLblPos val="nextTo"/>
        <c:txPr>
          <a:bodyPr/>
          <a:lstStyle/>
          <a:p>
            <a:pPr>
              <a:defRPr lang="en-US">
                <a:latin typeface="Arial Narrow" pitchFamily="34" charset="0"/>
              </a:defRPr>
            </a:pPr>
            <a:endParaRPr lang="en-US"/>
          </a:p>
        </c:txPr>
        <c:crossAx val="148218240"/>
        <c:crosses val="autoZero"/>
        <c:crossBetween val="between"/>
      </c:valAx>
    </c:plotArea>
    <c:plotVisOnly val="1"/>
    <c:dispBlanksAs val="gap"/>
    <c:showDLblsOverMax val="0"/>
  </c:char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ZA"/>
              <a:t>Skills development Budget</a:t>
            </a:r>
          </a:p>
        </c:rich>
      </c:tx>
      <c:overlay val="0"/>
    </c:title>
    <c:autoTitleDeleted val="0"/>
    <c:plotArea>
      <c:layout/>
      <c:barChart>
        <c:barDir val="col"/>
        <c:grouping val="clustered"/>
        <c:varyColors val="0"/>
        <c:ser>
          <c:idx val="0"/>
          <c:order val="0"/>
          <c:tx>
            <c:strRef>
              <c:f>'4.5.3'!$J$5</c:f>
              <c:strCache>
                <c:ptCount val="1"/>
                <c:pt idx="0">
                  <c:v>Original Budget</c:v>
                </c:pt>
              </c:strCache>
            </c:strRef>
          </c:tx>
          <c:invertIfNegative val="0"/>
          <c:cat>
            <c:strRef>
              <c:f>'4.5.3'!$A$6:$A$21</c:f>
              <c:strCache>
                <c:ptCount val="15"/>
                <c:pt idx="0">
                  <c:v>MM and S57 </c:v>
                </c:pt>
                <c:pt idx="2">
                  <c:v>Legislators, senior officials and managers</c:v>
                </c:pt>
                <c:pt idx="4">
                  <c:v>Professionals</c:v>
                </c:pt>
                <c:pt idx="6">
                  <c:v>Technicians and associate professionals</c:v>
                </c:pt>
                <c:pt idx="8">
                  <c:v>Clerks</c:v>
                </c:pt>
                <c:pt idx="10">
                  <c:v>Service and sales workers</c:v>
                </c:pt>
                <c:pt idx="12">
                  <c:v>Plant and machine operators and assemblers</c:v>
                </c:pt>
                <c:pt idx="14">
                  <c:v>Elementary occupations</c:v>
                </c:pt>
              </c:strCache>
            </c:strRef>
          </c:cat>
          <c:val>
            <c:numRef>
              <c:f>'4.5.3'!$J$6:$J$21</c:f>
              <c:numCache>
                <c:formatCode>0</c:formatCode>
                <c:ptCount val="16"/>
                <c:pt idx="0">
                  <c:v>10</c:v>
                </c:pt>
                <c:pt idx="1">
                  <c:v>20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ser>
          <c:idx val="1"/>
          <c:order val="1"/>
          <c:tx>
            <c:strRef>
              <c:f>'4.5.3'!$K$5</c:f>
              <c:strCache>
                <c:ptCount val="1"/>
                <c:pt idx="0">
                  <c:v>Actual</c:v>
                </c:pt>
              </c:strCache>
            </c:strRef>
          </c:tx>
          <c:invertIfNegative val="0"/>
          <c:val>
            <c:numRef>
              <c:f>'4.5.3'!$K$6:$K$21</c:f>
              <c:numCache>
                <c:formatCode>0</c:formatCode>
                <c:ptCount val="16"/>
                <c:pt idx="0">
                  <c:v>20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150"/>
        <c:axId val="144595584"/>
        <c:axId val="144601472"/>
      </c:barChart>
      <c:catAx>
        <c:axId val="144595584"/>
        <c:scaling>
          <c:orientation val="minMax"/>
        </c:scaling>
        <c:delete val="0"/>
        <c:axPos val="b"/>
        <c:numFmt formatCode="General" sourceLinked="1"/>
        <c:majorTickMark val="none"/>
        <c:minorTickMark val="none"/>
        <c:tickLblPos val="nextTo"/>
        <c:txPr>
          <a:bodyPr/>
          <a:lstStyle/>
          <a:p>
            <a:pPr>
              <a:defRPr lang="en-US" b="1" i="0" baseline="0"/>
            </a:pPr>
            <a:endParaRPr lang="en-US"/>
          </a:p>
        </c:txPr>
        <c:crossAx val="144601472"/>
        <c:crosses val="autoZero"/>
        <c:auto val="1"/>
        <c:lblAlgn val="ctr"/>
        <c:lblOffset val="100"/>
        <c:noMultiLvlLbl val="0"/>
      </c:catAx>
      <c:valAx>
        <c:axId val="144601472"/>
        <c:scaling>
          <c:orientation val="minMax"/>
        </c:scaling>
        <c:delete val="0"/>
        <c:axPos val="l"/>
        <c:majorGridlines/>
        <c:numFmt formatCode="0" sourceLinked="1"/>
        <c:majorTickMark val="none"/>
        <c:minorTickMark val="none"/>
        <c:tickLblPos val="nextTo"/>
        <c:txPr>
          <a:bodyPr/>
          <a:lstStyle/>
          <a:p>
            <a:pPr>
              <a:defRPr lang="en-US"/>
            </a:pPr>
            <a:endParaRPr lang="en-US"/>
          </a:p>
        </c:txPr>
        <c:crossAx val="144595584"/>
        <c:crosses val="autoZero"/>
        <c:crossBetween val="between"/>
      </c:valAx>
    </c:plotArea>
    <c:legend>
      <c:legendPos val="r"/>
      <c:overlay val="0"/>
      <c:txPr>
        <a:bodyPr/>
        <a:lstStyle/>
        <a:p>
          <a:pPr>
            <a:defRPr lang="en-US" b="1" i="0" baseline="0"/>
          </a:pPr>
          <a:endParaRPr lang="en-US"/>
        </a:p>
      </c:txPr>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latin typeface="Arial Narrow" pitchFamily="34" charset="0"/>
              </a:defRPr>
            </a:pPr>
            <a:r>
              <a:rPr lang="en-US">
                <a:latin typeface="Arial Narrow" pitchFamily="34" charset="0"/>
              </a:rPr>
              <a:t>Workforce Expenditure Trends (R' 000)</a:t>
            </a:r>
          </a:p>
        </c:rich>
      </c:tx>
      <c:layout>
        <c:manualLayout>
          <c:xMode val="edge"/>
          <c:yMode val="edge"/>
          <c:x val="0.22776207663914297"/>
          <c:y val="1.4672489890175841E-2"/>
        </c:manualLayout>
      </c:layout>
      <c:overlay val="0"/>
    </c:title>
    <c:autoTitleDeleted val="0"/>
    <c:plotArea>
      <c:layout/>
      <c:barChart>
        <c:barDir val="col"/>
        <c:grouping val="clustered"/>
        <c:varyColors val="0"/>
        <c:ser>
          <c:idx val="0"/>
          <c:order val="0"/>
          <c:tx>
            <c:strRef>
              <c:f>'SA22'!$A$44</c:f>
              <c:strCache>
                <c:ptCount val="1"/>
                <c:pt idx="0">
                  <c:v>Total Parent Municipality</c:v>
                </c:pt>
              </c:strCache>
            </c:strRef>
          </c:tx>
          <c:invertIfNegative val="0"/>
          <c:cat>
            <c:strRef>
              <c:f>('SA22'!$C$2,'SA22'!$D$2,'SA22'!$E$2,'SA22'!$F$2:$H$2)</c:f>
              <c:strCache>
                <c:ptCount val="4"/>
                <c:pt idx="0">
                  <c:v>Year -3</c:v>
                </c:pt>
                <c:pt idx="1">
                  <c:v>Year -2</c:v>
                </c:pt>
                <c:pt idx="2">
                  <c:v>Year -1</c:v>
                </c:pt>
                <c:pt idx="3">
                  <c:v>Year 0</c:v>
                </c:pt>
              </c:strCache>
            </c:strRef>
          </c:cat>
          <c:val>
            <c:numRef>
              <c:f>('SA22'!$C$44,'SA22'!$D$44,'SA22'!$E$44,'SA22'!$H$44)</c:f>
              <c:numCache>
                <c:formatCode>_(* #,##0,_);_(* \(#,##0,\);_(* "–"?_);_(@_)</c:formatCode>
                <c:ptCount val="4"/>
                <c:pt idx="0">
                  <c:v>24065938</c:v>
                </c:pt>
                <c:pt idx="1">
                  <c:v>21607266</c:v>
                </c:pt>
                <c:pt idx="2">
                  <c:v>23809513</c:v>
                </c:pt>
                <c:pt idx="3">
                  <c:v>25339581</c:v>
                </c:pt>
              </c:numCache>
            </c:numRef>
          </c:val>
        </c:ser>
        <c:dLbls>
          <c:showLegendKey val="0"/>
          <c:showVal val="0"/>
          <c:showCatName val="0"/>
          <c:showSerName val="0"/>
          <c:showPercent val="0"/>
          <c:showBubbleSize val="0"/>
        </c:dLbls>
        <c:gapWidth val="150"/>
        <c:axId val="144749312"/>
        <c:axId val="144750848"/>
      </c:barChart>
      <c:catAx>
        <c:axId val="144749312"/>
        <c:scaling>
          <c:orientation val="minMax"/>
        </c:scaling>
        <c:delete val="0"/>
        <c:axPos val="b"/>
        <c:majorTickMark val="out"/>
        <c:minorTickMark val="none"/>
        <c:tickLblPos val="nextTo"/>
        <c:txPr>
          <a:bodyPr/>
          <a:lstStyle/>
          <a:p>
            <a:pPr>
              <a:defRPr lang="en-US">
                <a:latin typeface="Arial Narrow" pitchFamily="34" charset="0"/>
              </a:defRPr>
            </a:pPr>
            <a:endParaRPr lang="en-US"/>
          </a:p>
        </c:txPr>
        <c:crossAx val="144750848"/>
        <c:crosses val="autoZero"/>
        <c:auto val="1"/>
        <c:lblAlgn val="ctr"/>
        <c:lblOffset val="100"/>
        <c:noMultiLvlLbl val="0"/>
      </c:catAx>
      <c:valAx>
        <c:axId val="144750848"/>
        <c:scaling>
          <c:orientation val="minMax"/>
        </c:scaling>
        <c:delete val="0"/>
        <c:axPos val="l"/>
        <c:majorGridlines/>
        <c:numFmt formatCode="_(* #,##0,_);_(* \(#,##0,\);_(* &quot;–&quot;?_);_(@_)" sourceLinked="1"/>
        <c:majorTickMark val="out"/>
        <c:minorTickMark val="none"/>
        <c:tickLblPos val="nextTo"/>
        <c:txPr>
          <a:bodyPr/>
          <a:lstStyle/>
          <a:p>
            <a:pPr>
              <a:defRPr lang="en-US">
                <a:latin typeface="Arial Narrow" pitchFamily="34" charset="0"/>
              </a:defRPr>
            </a:pPr>
            <a:endParaRPr lang="en-US"/>
          </a:p>
        </c:txPr>
        <c:crossAx val="144749312"/>
        <c:crosses val="autoZero"/>
        <c:crossBetween val="between"/>
      </c:valAx>
    </c:plotArea>
    <c:plotVisOnly val="1"/>
    <c:dispBlanksAs val="gap"/>
    <c:showDLblsOverMax val="0"/>
  </c:chart>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lang="en-US" sz="2000">
              <a:latin typeface="Arial Narrow" pitchFamily="34" charset="0"/>
            </a:defRPr>
          </a:pPr>
          <a:endParaRPr lang="en-US"/>
        </a:p>
      </c:txPr>
    </c:title>
    <c:autoTitleDeleted val="0"/>
    <c:plotArea>
      <c:layout>
        <c:manualLayout>
          <c:layoutTarget val="inner"/>
          <c:xMode val="edge"/>
          <c:yMode val="edge"/>
          <c:x val="0.10477703169807315"/>
          <c:y val="0.14131841832113926"/>
          <c:w val="0.86445626514247054"/>
          <c:h val="0.53128992377212259"/>
        </c:manualLayout>
      </c:layout>
      <c:lineChart>
        <c:grouping val="standard"/>
        <c:varyColors val="0"/>
        <c:ser>
          <c:idx val="0"/>
          <c:order val="0"/>
          <c:tx>
            <c:strRef>
              <c:f>'SA8'!$A$15</c:f>
              <c:strCache>
                <c:ptCount val="1"/>
                <c:pt idx="0">
                  <c:v>Liquidity Ratio</c:v>
                </c:pt>
              </c:strCache>
            </c:strRef>
          </c:tx>
          <c:dLbls>
            <c:txPr>
              <a:bodyPr/>
              <a:lstStyle/>
              <a:p>
                <a:pPr>
                  <a:defRPr lang="en-US">
                    <a:latin typeface="Arial Narrow" pitchFamily="34" charset="0"/>
                  </a:defRPr>
                </a:pPr>
                <a:endParaRPr lang="en-US"/>
              </a:p>
            </c:txPr>
            <c:dLblPos val="t"/>
            <c:showLegendKey val="0"/>
            <c:showVal val="1"/>
            <c:showCatName val="0"/>
            <c:showSerName val="0"/>
            <c:showPercent val="0"/>
            <c:showBubbleSize val="0"/>
            <c:showLeaderLines val="0"/>
          </c:dLbls>
          <c:cat>
            <c:strRef>
              <c:f>'SA8'!$C$2:$I$2</c:f>
              <c:strCache>
                <c:ptCount val="4"/>
                <c:pt idx="0">
                  <c:v>Year -3</c:v>
                </c:pt>
                <c:pt idx="1">
                  <c:v>Year -2</c:v>
                </c:pt>
                <c:pt idx="2">
                  <c:v>Year -1</c:v>
                </c:pt>
                <c:pt idx="3">
                  <c:v>Current: Year 0</c:v>
                </c:pt>
              </c:strCache>
            </c:strRef>
          </c:cat>
          <c:val>
            <c:numRef>
              <c:f>('SA8'!$C$15,'SA8'!$D$15,'SA8'!$E$15,'SA8'!$I$15)</c:f>
              <c:numCache>
                <c:formatCode>_(* #,##0.0_);_(* \(#,##0.0\);_(* "–"?_);_(@_)</c:formatCode>
                <c:ptCount val="4"/>
                <c:pt idx="0">
                  <c:v>0.52</c:v>
                </c:pt>
                <c:pt idx="1">
                  <c:v>1.17</c:v>
                </c:pt>
                <c:pt idx="2">
                  <c:v>0.82</c:v>
                </c:pt>
                <c:pt idx="3">
                  <c:v>0.99</c:v>
                </c:pt>
              </c:numCache>
            </c:numRef>
          </c:val>
          <c:smooth val="0"/>
        </c:ser>
        <c:dLbls>
          <c:showLegendKey val="0"/>
          <c:showVal val="0"/>
          <c:showCatName val="0"/>
          <c:showSerName val="0"/>
          <c:showPercent val="0"/>
          <c:showBubbleSize val="0"/>
        </c:dLbls>
        <c:marker val="1"/>
        <c:smooth val="0"/>
        <c:axId val="148172160"/>
        <c:axId val="148952192"/>
      </c:lineChart>
      <c:catAx>
        <c:axId val="148172160"/>
        <c:scaling>
          <c:orientation val="minMax"/>
        </c:scaling>
        <c:delete val="0"/>
        <c:axPos val="b"/>
        <c:majorTickMark val="out"/>
        <c:minorTickMark val="none"/>
        <c:tickLblPos val="nextTo"/>
        <c:txPr>
          <a:bodyPr/>
          <a:lstStyle/>
          <a:p>
            <a:pPr>
              <a:defRPr lang="en-US">
                <a:latin typeface="Arial Narrow" pitchFamily="34" charset="0"/>
              </a:defRPr>
            </a:pPr>
            <a:endParaRPr lang="en-US"/>
          </a:p>
        </c:txPr>
        <c:crossAx val="148952192"/>
        <c:crosses val="autoZero"/>
        <c:auto val="1"/>
        <c:lblAlgn val="ctr"/>
        <c:lblOffset val="100"/>
        <c:noMultiLvlLbl val="0"/>
      </c:catAx>
      <c:valAx>
        <c:axId val="148952192"/>
        <c:scaling>
          <c:orientation val="minMax"/>
        </c:scaling>
        <c:delete val="0"/>
        <c:axPos val="l"/>
        <c:majorGridlines/>
        <c:numFmt formatCode="_(* #,##0.0_);_(* \(#,##0.0\);_(* &quot;–&quot;?_);_(@_)" sourceLinked="1"/>
        <c:majorTickMark val="out"/>
        <c:minorTickMark val="none"/>
        <c:tickLblPos val="nextTo"/>
        <c:txPr>
          <a:bodyPr/>
          <a:lstStyle/>
          <a:p>
            <a:pPr>
              <a:defRPr lang="en-US">
                <a:latin typeface="Arial Narrow" pitchFamily="34" charset="0"/>
              </a:defRPr>
            </a:pPr>
            <a:endParaRPr lang="en-US"/>
          </a:p>
        </c:txPr>
        <c:crossAx val="148172160"/>
        <c:crosses val="autoZero"/>
        <c:crossBetween val="between"/>
      </c:valAx>
    </c:plotArea>
    <c:plotVisOnly val="1"/>
    <c:dispBlanksAs val="gap"/>
    <c:showDLblsOverMax val="0"/>
  </c:chart>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0">
                <a:latin typeface="Arial Narrow" pitchFamily="34" charset="0"/>
              </a:defRPr>
            </a:pPr>
            <a:r>
              <a:rPr lang="en-GB" sz="2000">
                <a:latin typeface="Arial Narrow" pitchFamily="34" charset="0"/>
              </a:rPr>
              <a:t>Cost Coverage</a:t>
            </a:r>
          </a:p>
        </c:rich>
      </c:tx>
      <c:overlay val="0"/>
    </c:title>
    <c:autoTitleDeleted val="0"/>
    <c:plotArea>
      <c:layout>
        <c:manualLayout>
          <c:layoutTarget val="inner"/>
          <c:xMode val="edge"/>
          <c:yMode val="edge"/>
          <c:x val="0.12512484276029798"/>
          <c:y val="0.14435569333603121"/>
          <c:w val="0.84439803428012739"/>
          <c:h val="0.52216224729139737"/>
        </c:manualLayout>
      </c:layout>
      <c:lineChart>
        <c:grouping val="standard"/>
        <c:varyColors val="0"/>
        <c:ser>
          <c:idx val="0"/>
          <c:order val="0"/>
          <c:tx>
            <c:strRef>
              <c:f>'SA8'!$A$34</c:f>
              <c:strCache>
                <c:ptCount val="1"/>
                <c:pt idx="0">
                  <c:v>iii. Cost coverage</c:v>
                </c:pt>
              </c:strCache>
            </c:strRef>
          </c:tx>
          <c:dLbls>
            <c:txPr>
              <a:bodyPr/>
              <a:lstStyle/>
              <a:p>
                <a:pPr>
                  <a:defRPr lang="en-US">
                    <a:latin typeface="Arial Narrow" pitchFamily="34" charset="0"/>
                  </a:defRPr>
                </a:pPr>
                <a:endParaRPr lang="en-US"/>
              </a:p>
            </c:txPr>
            <c:dLblPos val="t"/>
            <c:showLegendKey val="0"/>
            <c:showVal val="1"/>
            <c:showCatName val="0"/>
            <c:showSerName val="0"/>
            <c:showPercent val="0"/>
            <c:showBubbleSize val="0"/>
            <c:showLeaderLines val="0"/>
          </c:dLbls>
          <c:cat>
            <c:strRef>
              <c:f>'SA8'!$C$2:$I$2</c:f>
              <c:strCache>
                <c:ptCount val="4"/>
                <c:pt idx="0">
                  <c:v>Year -3</c:v>
                </c:pt>
                <c:pt idx="1">
                  <c:v>Year -2</c:v>
                </c:pt>
                <c:pt idx="2">
                  <c:v>Year -1</c:v>
                </c:pt>
                <c:pt idx="3">
                  <c:v>Current: Year 0</c:v>
                </c:pt>
              </c:strCache>
            </c:strRef>
          </c:cat>
          <c:val>
            <c:numRef>
              <c:f>('SA8'!$C$34,'SA8'!$D$34,'SA8'!$E$34,'SA8'!$H$34)</c:f>
              <c:numCache>
                <c:formatCode>_(* #,##0.0_);_(* \(#,##0.0\);_(* "–"?_);_(@_)</c:formatCode>
                <c:ptCount val="4"/>
                <c:pt idx="0">
                  <c:v>1.5</c:v>
                </c:pt>
                <c:pt idx="1">
                  <c:v>1.9</c:v>
                </c:pt>
                <c:pt idx="2">
                  <c:v>1.4</c:v>
                </c:pt>
                <c:pt idx="3">
                  <c:v>0.8</c:v>
                </c:pt>
              </c:numCache>
            </c:numRef>
          </c:val>
          <c:smooth val="0"/>
        </c:ser>
        <c:dLbls>
          <c:showLegendKey val="0"/>
          <c:showVal val="0"/>
          <c:showCatName val="0"/>
          <c:showSerName val="0"/>
          <c:showPercent val="0"/>
          <c:showBubbleSize val="0"/>
        </c:dLbls>
        <c:marker val="1"/>
        <c:smooth val="0"/>
        <c:axId val="144672640"/>
        <c:axId val="144674176"/>
      </c:lineChart>
      <c:catAx>
        <c:axId val="144672640"/>
        <c:scaling>
          <c:orientation val="minMax"/>
        </c:scaling>
        <c:delete val="0"/>
        <c:axPos val="b"/>
        <c:majorTickMark val="out"/>
        <c:minorTickMark val="none"/>
        <c:tickLblPos val="nextTo"/>
        <c:txPr>
          <a:bodyPr/>
          <a:lstStyle/>
          <a:p>
            <a:pPr>
              <a:defRPr lang="en-US">
                <a:latin typeface="Arial Narrow" pitchFamily="34" charset="0"/>
              </a:defRPr>
            </a:pPr>
            <a:endParaRPr lang="en-US"/>
          </a:p>
        </c:txPr>
        <c:crossAx val="144674176"/>
        <c:crosses val="autoZero"/>
        <c:auto val="1"/>
        <c:lblAlgn val="ctr"/>
        <c:lblOffset val="100"/>
        <c:noMultiLvlLbl val="0"/>
      </c:catAx>
      <c:valAx>
        <c:axId val="144674176"/>
        <c:scaling>
          <c:orientation val="minMax"/>
        </c:scaling>
        <c:delete val="0"/>
        <c:axPos val="l"/>
        <c:majorGridlines/>
        <c:numFmt formatCode="_(* #,##0.0_);_(* \(#,##0.0\);_(* &quot;–&quot;?_);_(@_)" sourceLinked="1"/>
        <c:majorTickMark val="out"/>
        <c:minorTickMark val="none"/>
        <c:tickLblPos val="nextTo"/>
        <c:txPr>
          <a:bodyPr/>
          <a:lstStyle/>
          <a:p>
            <a:pPr>
              <a:defRPr lang="en-US">
                <a:latin typeface="Arial Narrow" pitchFamily="34" charset="0"/>
              </a:defRPr>
            </a:pPr>
            <a:endParaRPr lang="en-US"/>
          </a:p>
        </c:txPr>
        <c:crossAx val="144672640"/>
        <c:crosses val="autoZero"/>
        <c:crossBetween val="between"/>
      </c:valAx>
    </c:plotArea>
    <c:legend>
      <c:legendPos val="r"/>
      <c:overlay val="0"/>
      <c:txPr>
        <a:bodyPr/>
        <a:lstStyle/>
        <a:p>
          <a:pPr>
            <a:defRPr lang="en-GB"/>
          </a:pPr>
          <a:endParaRPr lang="en-US"/>
        </a:p>
      </c:txPr>
    </c:legend>
    <c:plotVisOnly val="1"/>
    <c:dispBlanksAs val="gap"/>
    <c:showDLblsOverMax val="0"/>
  </c:chart>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Total Outstanding Service Debtors </a:t>
            </a:r>
          </a:p>
        </c:rich>
      </c:tx>
      <c:overlay val="0"/>
    </c:title>
    <c:autoTitleDeleted val="0"/>
    <c:plotArea>
      <c:layout>
        <c:manualLayout>
          <c:layoutTarget val="inner"/>
          <c:xMode val="edge"/>
          <c:yMode val="edge"/>
          <c:x val="0.12512484276029798"/>
          <c:y val="0.14435569333603121"/>
          <c:w val="0.84439803428012761"/>
          <c:h val="0.52216224729139737"/>
        </c:manualLayout>
      </c:layout>
      <c:lineChart>
        <c:grouping val="standard"/>
        <c:varyColors val="0"/>
        <c:ser>
          <c:idx val="0"/>
          <c:order val="0"/>
          <c:tx>
            <c:strRef>
              <c:f>'SA8'!$A$33</c:f>
              <c:strCache>
                <c:ptCount val="1"/>
                <c:pt idx="0">
                  <c:v>ii.O/S Service Debtors to Revenue</c:v>
                </c:pt>
              </c:strCache>
            </c:strRef>
          </c:tx>
          <c:dLbls>
            <c:txPr>
              <a:bodyPr/>
              <a:lstStyle/>
              <a:p>
                <a:pPr>
                  <a:defRPr>
                    <a:latin typeface="Arial Narrow" pitchFamily="34" charset="0"/>
                  </a:defRPr>
                </a:pPr>
                <a:endParaRPr lang="en-US"/>
              </a:p>
            </c:txPr>
            <c:dLblPos val="t"/>
            <c:showLegendKey val="0"/>
            <c:showVal val="1"/>
            <c:showCatName val="0"/>
            <c:showSerName val="0"/>
            <c:showPercent val="0"/>
            <c:showBubbleSize val="0"/>
            <c:showLeaderLines val="0"/>
          </c:dLbls>
          <c:cat>
            <c:strRef>
              <c:f>'SA8'!$C$2:$I$2</c:f>
              <c:strCache>
                <c:ptCount val="4"/>
                <c:pt idx="0">
                  <c:v>Year -3</c:v>
                </c:pt>
                <c:pt idx="1">
                  <c:v>Year -2</c:v>
                </c:pt>
                <c:pt idx="2">
                  <c:v>Year -1</c:v>
                </c:pt>
                <c:pt idx="3">
                  <c:v>Current: Year 0</c:v>
                </c:pt>
              </c:strCache>
            </c:strRef>
          </c:cat>
          <c:val>
            <c:numRef>
              <c:f>('SA8'!$C$33,'SA8'!$D$33,'SA8'!$E$33,'SA8'!$H$33)</c:f>
              <c:numCache>
                <c:formatCode>0.0%</c:formatCode>
                <c:ptCount val="4"/>
                <c:pt idx="0">
                  <c:v>0.64</c:v>
                </c:pt>
                <c:pt idx="1">
                  <c:v>0.62</c:v>
                </c:pt>
                <c:pt idx="2">
                  <c:v>0.68</c:v>
                </c:pt>
                <c:pt idx="3">
                  <c:v>0.60499999999999998</c:v>
                </c:pt>
              </c:numCache>
            </c:numRef>
          </c:val>
          <c:smooth val="0"/>
        </c:ser>
        <c:dLbls>
          <c:showLegendKey val="0"/>
          <c:showVal val="0"/>
          <c:showCatName val="0"/>
          <c:showSerName val="0"/>
          <c:showPercent val="0"/>
          <c:showBubbleSize val="0"/>
        </c:dLbls>
        <c:marker val="1"/>
        <c:smooth val="0"/>
        <c:axId val="148542208"/>
        <c:axId val="148543744"/>
      </c:lineChart>
      <c:catAx>
        <c:axId val="148542208"/>
        <c:scaling>
          <c:orientation val="minMax"/>
        </c:scaling>
        <c:delete val="0"/>
        <c:axPos val="b"/>
        <c:majorTickMark val="out"/>
        <c:minorTickMark val="none"/>
        <c:tickLblPos val="nextTo"/>
        <c:crossAx val="148543744"/>
        <c:crosses val="autoZero"/>
        <c:auto val="1"/>
        <c:lblAlgn val="ctr"/>
        <c:lblOffset val="100"/>
        <c:noMultiLvlLbl val="0"/>
      </c:catAx>
      <c:valAx>
        <c:axId val="148543744"/>
        <c:scaling>
          <c:orientation val="minMax"/>
        </c:scaling>
        <c:delete val="0"/>
        <c:axPos val="l"/>
        <c:majorGridlines/>
        <c:numFmt formatCode="0.0%" sourceLinked="1"/>
        <c:majorTickMark val="out"/>
        <c:minorTickMark val="none"/>
        <c:tickLblPos val="nextTo"/>
        <c:crossAx val="148542208"/>
        <c:crosses val="autoZero"/>
        <c:crossBetween val="between"/>
      </c:valAx>
    </c:plotArea>
    <c:legend>
      <c:legendPos val="r"/>
      <c:overlay val="0"/>
    </c:legend>
    <c:plotVisOnly val="1"/>
    <c:dispBlanksAs val="gap"/>
    <c:showDLblsOverMax val="0"/>
  </c:chart>
  <c:txPr>
    <a:bodyPr/>
    <a:lstStyle/>
    <a:p>
      <a:pPr>
        <a:defRPr>
          <a:latin typeface="Arial Narrow" pitchFamily="34" charset="0"/>
        </a:defRPr>
      </a:pPr>
      <a:endParaRPr lang="en-U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0">
                <a:latin typeface="Arial Narrow" pitchFamily="34" charset="0"/>
              </a:defRPr>
            </a:pPr>
            <a:r>
              <a:rPr lang="en-GB" sz="2000">
                <a:latin typeface="Arial Narrow" pitchFamily="34" charset="0"/>
              </a:rPr>
              <a:t>Debt Coverage</a:t>
            </a:r>
          </a:p>
        </c:rich>
      </c:tx>
      <c:overlay val="0"/>
    </c:title>
    <c:autoTitleDeleted val="0"/>
    <c:plotArea>
      <c:layout>
        <c:manualLayout>
          <c:layoutTarget val="inner"/>
          <c:xMode val="edge"/>
          <c:yMode val="edge"/>
          <c:x val="0.12512484276029798"/>
          <c:y val="0.14435569333603121"/>
          <c:w val="0.84439803428012772"/>
          <c:h val="0.52216224729139737"/>
        </c:manualLayout>
      </c:layout>
      <c:lineChart>
        <c:grouping val="standard"/>
        <c:varyColors val="0"/>
        <c:ser>
          <c:idx val="0"/>
          <c:order val="0"/>
          <c:tx>
            <c:strRef>
              <c:f>'SA8'!$A$32</c:f>
              <c:strCache>
                <c:ptCount val="1"/>
                <c:pt idx="0">
                  <c:v>i. Debt coverage</c:v>
                </c:pt>
              </c:strCache>
            </c:strRef>
          </c:tx>
          <c:dLbls>
            <c:txPr>
              <a:bodyPr/>
              <a:lstStyle/>
              <a:p>
                <a:pPr>
                  <a:defRPr lang="en-US">
                    <a:latin typeface="Arial Narrow" pitchFamily="34" charset="0"/>
                  </a:defRPr>
                </a:pPr>
                <a:endParaRPr lang="en-US"/>
              </a:p>
            </c:txPr>
            <c:dLblPos val="t"/>
            <c:showLegendKey val="0"/>
            <c:showVal val="1"/>
            <c:showCatName val="0"/>
            <c:showSerName val="0"/>
            <c:showPercent val="0"/>
            <c:showBubbleSize val="0"/>
            <c:showLeaderLines val="0"/>
          </c:dLbls>
          <c:cat>
            <c:strRef>
              <c:f>'SA8'!$C$2:$I$2</c:f>
              <c:strCache>
                <c:ptCount val="4"/>
                <c:pt idx="0">
                  <c:v>Year -3</c:v>
                </c:pt>
                <c:pt idx="1">
                  <c:v>Year -2</c:v>
                </c:pt>
                <c:pt idx="2">
                  <c:v>Year -1</c:v>
                </c:pt>
                <c:pt idx="3">
                  <c:v>Current: Year 0</c:v>
                </c:pt>
              </c:strCache>
            </c:strRef>
          </c:cat>
          <c:val>
            <c:numRef>
              <c:f>('SA8'!$C$32,'SA8'!$D$32,'SA8'!$E$32,'SA8'!$H$32)</c:f>
              <c:numCache>
                <c:formatCode>_(* #,##0.0_);_(* \(#,##0.0\);_(* "–"?_);_(@_)</c:formatCode>
                <c:ptCount val="4"/>
                <c:pt idx="0">
                  <c:v>2.12</c:v>
                </c:pt>
                <c:pt idx="1">
                  <c:v>1.3</c:v>
                </c:pt>
                <c:pt idx="2">
                  <c:v>1.5</c:v>
                </c:pt>
                <c:pt idx="3">
                  <c:v>1.2</c:v>
                </c:pt>
              </c:numCache>
            </c:numRef>
          </c:val>
          <c:smooth val="0"/>
        </c:ser>
        <c:dLbls>
          <c:showLegendKey val="0"/>
          <c:showVal val="0"/>
          <c:showCatName val="0"/>
          <c:showSerName val="0"/>
          <c:showPercent val="0"/>
          <c:showBubbleSize val="0"/>
        </c:dLbls>
        <c:marker val="1"/>
        <c:smooth val="0"/>
        <c:axId val="148565376"/>
        <c:axId val="148587648"/>
      </c:lineChart>
      <c:catAx>
        <c:axId val="148565376"/>
        <c:scaling>
          <c:orientation val="minMax"/>
        </c:scaling>
        <c:delete val="0"/>
        <c:axPos val="b"/>
        <c:majorTickMark val="out"/>
        <c:minorTickMark val="none"/>
        <c:tickLblPos val="nextTo"/>
        <c:txPr>
          <a:bodyPr/>
          <a:lstStyle/>
          <a:p>
            <a:pPr>
              <a:defRPr lang="en-US">
                <a:latin typeface="Arial Narrow" pitchFamily="34" charset="0"/>
              </a:defRPr>
            </a:pPr>
            <a:endParaRPr lang="en-US"/>
          </a:p>
        </c:txPr>
        <c:crossAx val="148587648"/>
        <c:crosses val="autoZero"/>
        <c:auto val="1"/>
        <c:lblAlgn val="ctr"/>
        <c:lblOffset val="100"/>
        <c:noMultiLvlLbl val="0"/>
      </c:catAx>
      <c:valAx>
        <c:axId val="148587648"/>
        <c:scaling>
          <c:orientation val="minMax"/>
        </c:scaling>
        <c:delete val="0"/>
        <c:axPos val="l"/>
        <c:majorGridlines/>
        <c:numFmt formatCode="_(* #,##0.0_);_(* \(#,##0.0\);_(* &quot;–&quot;?_);_(@_)" sourceLinked="1"/>
        <c:majorTickMark val="out"/>
        <c:minorTickMark val="none"/>
        <c:tickLblPos val="nextTo"/>
        <c:txPr>
          <a:bodyPr/>
          <a:lstStyle/>
          <a:p>
            <a:pPr>
              <a:defRPr lang="en-US">
                <a:latin typeface="Arial Narrow" pitchFamily="34" charset="0"/>
              </a:defRPr>
            </a:pPr>
            <a:endParaRPr lang="en-US"/>
          </a:p>
        </c:txPr>
        <c:crossAx val="148565376"/>
        <c:crosses val="autoZero"/>
        <c:crossBetween val="between"/>
      </c:valAx>
    </c:plotArea>
    <c:legend>
      <c:legendPos val="r"/>
      <c:overlay val="0"/>
      <c:txPr>
        <a:bodyPr/>
        <a:lstStyle/>
        <a:p>
          <a:pPr>
            <a:defRPr lang="en-GB">
              <a:latin typeface="Arial Narrow" pitchFamily="34" charset="0"/>
            </a:defRPr>
          </a:pPr>
          <a:endParaRPr lang="en-US"/>
        </a:p>
      </c:txPr>
    </c:legend>
    <c:plotVisOnly val="1"/>
    <c:dispBlanksAs val="gap"/>
    <c:showDLblsOverMax val="0"/>
  </c:chart>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0">
                <a:latin typeface="Arial Narrow" pitchFamily="34" charset="0"/>
              </a:defRPr>
            </a:pPr>
            <a:r>
              <a:rPr lang="en-GB" sz="2000">
                <a:latin typeface="Arial Narrow" pitchFamily="34" charset="0"/>
              </a:rPr>
              <a:t>Creditors System Efficiency</a:t>
            </a:r>
          </a:p>
        </c:rich>
      </c:tx>
      <c:overlay val="0"/>
    </c:title>
    <c:autoTitleDeleted val="0"/>
    <c:plotArea>
      <c:layout>
        <c:manualLayout>
          <c:layoutTarget val="inner"/>
          <c:xMode val="edge"/>
          <c:yMode val="edge"/>
          <c:x val="0.12512484276029798"/>
          <c:y val="0.14435569333603121"/>
          <c:w val="0.84439803428012783"/>
          <c:h val="0.52216224729139737"/>
        </c:manualLayout>
      </c:layout>
      <c:lineChart>
        <c:grouping val="standard"/>
        <c:varyColors val="0"/>
        <c:ser>
          <c:idx val="0"/>
          <c:order val="0"/>
          <c:tx>
            <c:strRef>
              <c:f>'SA8'!$A$21</c:f>
              <c:strCache>
                <c:ptCount val="1"/>
                <c:pt idx="0">
                  <c:v>Creditors System Efficiency</c:v>
                </c:pt>
              </c:strCache>
            </c:strRef>
          </c:tx>
          <c:dLbls>
            <c:txPr>
              <a:bodyPr/>
              <a:lstStyle/>
              <a:p>
                <a:pPr>
                  <a:defRPr lang="en-US">
                    <a:latin typeface="Arial Narrow" pitchFamily="34" charset="0"/>
                  </a:defRPr>
                </a:pPr>
                <a:endParaRPr lang="en-US"/>
              </a:p>
            </c:txPr>
            <c:dLblPos val="t"/>
            <c:showLegendKey val="0"/>
            <c:showVal val="1"/>
            <c:showCatName val="0"/>
            <c:showSerName val="0"/>
            <c:showPercent val="0"/>
            <c:showBubbleSize val="0"/>
            <c:showLeaderLines val="0"/>
          </c:dLbls>
          <c:cat>
            <c:strRef>
              <c:f>'SA8'!$C$2:$I$2</c:f>
              <c:strCache>
                <c:ptCount val="4"/>
                <c:pt idx="0">
                  <c:v>Year -3</c:v>
                </c:pt>
                <c:pt idx="1">
                  <c:v>Year -2</c:v>
                </c:pt>
                <c:pt idx="2">
                  <c:v>Year -1</c:v>
                </c:pt>
                <c:pt idx="3">
                  <c:v>Current: Year 0</c:v>
                </c:pt>
              </c:strCache>
            </c:strRef>
          </c:cat>
          <c:val>
            <c:numRef>
              <c:f>('SA8'!$C$21,'SA8'!$D$21,'SA8'!$E$21,'SA8'!$I$21)</c:f>
              <c:numCache>
                <c:formatCode>0.0%</c:formatCode>
                <c:ptCount val="4"/>
                <c:pt idx="0">
                  <c:v>0.79</c:v>
                </c:pt>
                <c:pt idx="1">
                  <c:v>0.82</c:v>
                </c:pt>
                <c:pt idx="2">
                  <c:v>0.67</c:v>
                </c:pt>
                <c:pt idx="3">
                  <c:v>0.85</c:v>
                </c:pt>
              </c:numCache>
            </c:numRef>
          </c:val>
          <c:smooth val="0"/>
        </c:ser>
        <c:dLbls>
          <c:showLegendKey val="0"/>
          <c:showVal val="0"/>
          <c:showCatName val="0"/>
          <c:showSerName val="0"/>
          <c:showPercent val="0"/>
          <c:showBubbleSize val="0"/>
        </c:dLbls>
        <c:marker val="1"/>
        <c:smooth val="0"/>
        <c:axId val="148736256"/>
        <c:axId val="148742144"/>
      </c:lineChart>
      <c:catAx>
        <c:axId val="148736256"/>
        <c:scaling>
          <c:orientation val="minMax"/>
        </c:scaling>
        <c:delete val="0"/>
        <c:axPos val="b"/>
        <c:majorTickMark val="out"/>
        <c:minorTickMark val="none"/>
        <c:tickLblPos val="nextTo"/>
        <c:txPr>
          <a:bodyPr/>
          <a:lstStyle/>
          <a:p>
            <a:pPr>
              <a:defRPr lang="en-US">
                <a:latin typeface="Arial Narrow" pitchFamily="34" charset="0"/>
              </a:defRPr>
            </a:pPr>
            <a:endParaRPr lang="en-US"/>
          </a:p>
        </c:txPr>
        <c:crossAx val="148742144"/>
        <c:crosses val="autoZero"/>
        <c:auto val="1"/>
        <c:lblAlgn val="ctr"/>
        <c:lblOffset val="100"/>
        <c:noMultiLvlLbl val="0"/>
      </c:catAx>
      <c:valAx>
        <c:axId val="148742144"/>
        <c:scaling>
          <c:orientation val="minMax"/>
        </c:scaling>
        <c:delete val="0"/>
        <c:axPos val="l"/>
        <c:majorGridlines/>
        <c:numFmt formatCode="0.0%" sourceLinked="1"/>
        <c:majorTickMark val="out"/>
        <c:minorTickMark val="none"/>
        <c:tickLblPos val="nextTo"/>
        <c:txPr>
          <a:bodyPr/>
          <a:lstStyle/>
          <a:p>
            <a:pPr>
              <a:defRPr lang="en-US">
                <a:latin typeface="Arial Narrow" pitchFamily="34" charset="0"/>
              </a:defRPr>
            </a:pPr>
            <a:endParaRPr lang="en-US"/>
          </a:p>
        </c:txPr>
        <c:crossAx val="148736256"/>
        <c:crosses val="autoZero"/>
        <c:crossBetween val="between"/>
      </c:valAx>
    </c:plotArea>
    <c:legend>
      <c:legendPos val="r"/>
      <c:overlay val="0"/>
      <c:txPr>
        <a:bodyPr/>
        <a:lstStyle/>
        <a:p>
          <a:pPr>
            <a:defRPr lang="en-GB">
              <a:latin typeface="Arial Narrow" pitchFamily="34" charset="0"/>
            </a:defRPr>
          </a:pPr>
          <a:endParaRPr lang="en-US"/>
        </a:p>
      </c:txPr>
    </c:legend>
    <c:plotVisOnly val="1"/>
    <c:dispBlanksAs val="gap"/>
    <c:showDLblsOverMax val="0"/>
  </c:chart>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0">
                <a:latin typeface="Arial Narrow" pitchFamily="34" charset="0"/>
              </a:defRPr>
            </a:pPr>
            <a:r>
              <a:rPr lang="en-GB" sz="2000">
                <a:latin typeface="Arial Narrow" pitchFamily="34" charset="0"/>
              </a:rPr>
              <a:t>Capital</a:t>
            </a:r>
            <a:r>
              <a:rPr lang="en-GB" sz="2000" baseline="0">
                <a:latin typeface="Arial Narrow" pitchFamily="34" charset="0"/>
              </a:rPr>
              <a:t> Charges to Operating Expenditure</a:t>
            </a:r>
            <a:endParaRPr lang="en-GB" sz="2000">
              <a:latin typeface="Arial Narrow" pitchFamily="34" charset="0"/>
            </a:endParaRPr>
          </a:p>
        </c:rich>
      </c:tx>
      <c:overlay val="0"/>
    </c:title>
    <c:autoTitleDeleted val="0"/>
    <c:plotArea>
      <c:layout>
        <c:manualLayout>
          <c:layoutTarget val="inner"/>
          <c:xMode val="edge"/>
          <c:yMode val="edge"/>
          <c:x val="9.9225897482053071E-2"/>
          <c:y val="0.20705831664141294"/>
          <c:w val="0.84439803428012794"/>
          <c:h val="0.52216224729139737"/>
        </c:manualLayout>
      </c:layout>
      <c:lineChart>
        <c:grouping val="standard"/>
        <c:varyColors val="0"/>
        <c:ser>
          <c:idx val="0"/>
          <c:order val="0"/>
          <c:tx>
            <c:strRef>
              <c:f>'SA8'!$A$7</c:f>
              <c:strCache>
                <c:ptCount val="1"/>
                <c:pt idx="0">
                  <c:v>Capital Charges to Operating Expenditure</c:v>
                </c:pt>
              </c:strCache>
            </c:strRef>
          </c:tx>
          <c:dLbls>
            <c:txPr>
              <a:bodyPr/>
              <a:lstStyle/>
              <a:p>
                <a:pPr>
                  <a:defRPr lang="en-US">
                    <a:latin typeface="Arial Narrow" pitchFamily="34" charset="0"/>
                  </a:defRPr>
                </a:pPr>
                <a:endParaRPr lang="en-US"/>
              </a:p>
            </c:txPr>
            <c:dLblPos val="t"/>
            <c:showLegendKey val="0"/>
            <c:showVal val="1"/>
            <c:showCatName val="0"/>
            <c:showSerName val="0"/>
            <c:showPercent val="0"/>
            <c:showBubbleSize val="0"/>
            <c:showLeaderLines val="0"/>
          </c:dLbls>
          <c:cat>
            <c:strRef>
              <c:f>'SA8'!$C$2:$I$2</c:f>
              <c:strCache>
                <c:ptCount val="4"/>
                <c:pt idx="0">
                  <c:v>Year -3</c:v>
                </c:pt>
                <c:pt idx="1">
                  <c:v>Year -2</c:v>
                </c:pt>
                <c:pt idx="2">
                  <c:v>Year -1</c:v>
                </c:pt>
                <c:pt idx="3">
                  <c:v>Current: Year 0</c:v>
                </c:pt>
              </c:strCache>
            </c:strRef>
          </c:cat>
          <c:val>
            <c:numRef>
              <c:f>('SA8'!$C$7,'SA8'!$D$7,'SA8'!$E$7,'SA8'!$I$7)</c:f>
              <c:numCache>
                <c:formatCode>0.0%</c:formatCode>
                <c:ptCount val="4"/>
                <c:pt idx="0">
                  <c:v>0.71</c:v>
                </c:pt>
                <c:pt idx="1">
                  <c:v>0.6</c:v>
                </c:pt>
                <c:pt idx="2">
                  <c:v>0.88</c:v>
                </c:pt>
                <c:pt idx="3">
                  <c:v>0.61</c:v>
                </c:pt>
              </c:numCache>
            </c:numRef>
          </c:val>
          <c:smooth val="0"/>
        </c:ser>
        <c:dLbls>
          <c:showLegendKey val="0"/>
          <c:showVal val="0"/>
          <c:showCatName val="0"/>
          <c:showSerName val="0"/>
          <c:showPercent val="0"/>
          <c:showBubbleSize val="0"/>
        </c:dLbls>
        <c:marker val="1"/>
        <c:smooth val="0"/>
        <c:axId val="148264064"/>
        <c:axId val="148265600"/>
      </c:lineChart>
      <c:catAx>
        <c:axId val="148264064"/>
        <c:scaling>
          <c:orientation val="minMax"/>
        </c:scaling>
        <c:delete val="0"/>
        <c:axPos val="b"/>
        <c:majorTickMark val="out"/>
        <c:minorTickMark val="none"/>
        <c:tickLblPos val="nextTo"/>
        <c:txPr>
          <a:bodyPr/>
          <a:lstStyle/>
          <a:p>
            <a:pPr>
              <a:defRPr lang="en-US">
                <a:latin typeface="Arial Narrow" pitchFamily="34" charset="0"/>
              </a:defRPr>
            </a:pPr>
            <a:endParaRPr lang="en-US"/>
          </a:p>
        </c:txPr>
        <c:crossAx val="148265600"/>
        <c:crosses val="autoZero"/>
        <c:auto val="1"/>
        <c:lblAlgn val="ctr"/>
        <c:lblOffset val="100"/>
        <c:noMultiLvlLbl val="0"/>
      </c:catAx>
      <c:valAx>
        <c:axId val="148265600"/>
        <c:scaling>
          <c:orientation val="minMax"/>
        </c:scaling>
        <c:delete val="0"/>
        <c:axPos val="l"/>
        <c:majorGridlines/>
        <c:numFmt formatCode="0.0%" sourceLinked="1"/>
        <c:majorTickMark val="out"/>
        <c:minorTickMark val="none"/>
        <c:tickLblPos val="nextTo"/>
        <c:txPr>
          <a:bodyPr/>
          <a:lstStyle/>
          <a:p>
            <a:pPr>
              <a:defRPr lang="en-US">
                <a:latin typeface="Arial Narrow" pitchFamily="34" charset="0"/>
              </a:defRPr>
            </a:pPr>
            <a:endParaRPr lang="en-US"/>
          </a:p>
        </c:txPr>
        <c:crossAx val="148264064"/>
        <c:crosses val="autoZero"/>
        <c:crossBetween val="between"/>
      </c:valAx>
    </c:plotArea>
    <c:legend>
      <c:legendPos val="r"/>
      <c:overlay val="0"/>
      <c:txPr>
        <a:bodyPr/>
        <a:lstStyle/>
        <a:p>
          <a:pPr>
            <a:defRPr lang="en-GB">
              <a:latin typeface="Arial Narrow" pitchFamily="34" charset="0"/>
            </a:defRPr>
          </a:pPr>
          <a:endParaRPr lang="en-US"/>
        </a:p>
      </c:txPr>
    </c:legend>
    <c:plotVisOnly val="1"/>
    <c:dispBlanksAs val="gap"/>
    <c:showDLblsOverMax val="0"/>
  </c:chart>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0">
                <a:latin typeface="Arial Narrow" pitchFamily="34" charset="0"/>
              </a:defRPr>
            </a:pPr>
            <a:r>
              <a:rPr lang="en-GB" sz="2000">
                <a:latin typeface="Arial Narrow" pitchFamily="34" charset="0"/>
              </a:rPr>
              <a:t>Employee Costs</a:t>
            </a:r>
          </a:p>
        </c:rich>
      </c:tx>
      <c:overlay val="0"/>
    </c:title>
    <c:autoTitleDeleted val="0"/>
    <c:plotArea>
      <c:layout>
        <c:manualLayout>
          <c:layoutTarget val="inner"/>
          <c:xMode val="edge"/>
          <c:yMode val="edge"/>
          <c:x val="0.12512484276029798"/>
          <c:y val="0.14435569333603121"/>
          <c:w val="0.84439803428012805"/>
          <c:h val="0.52216224729139737"/>
        </c:manualLayout>
      </c:layout>
      <c:lineChart>
        <c:grouping val="standard"/>
        <c:varyColors val="0"/>
        <c:ser>
          <c:idx val="0"/>
          <c:order val="0"/>
          <c:tx>
            <c:strRef>
              <c:f>'SA8'!$A$27</c:f>
              <c:strCache>
                <c:ptCount val="1"/>
                <c:pt idx="0">
                  <c:v>Employee costs</c:v>
                </c:pt>
              </c:strCache>
            </c:strRef>
          </c:tx>
          <c:dLbls>
            <c:txPr>
              <a:bodyPr/>
              <a:lstStyle/>
              <a:p>
                <a:pPr>
                  <a:defRPr lang="en-US">
                    <a:latin typeface="Arial Narrow" pitchFamily="34" charset="0"/>
                  </a:defRPr>
                </a:pPr>
                <a:endParaRPr lang="en-US"/>
              </a:p>
            </c:txPr>
            <c:dLblPos val="t"/>
            <c:showLegendKey val="0"/>
            <c:showVal val="1"/>
            <c:showCatName val="0"/>
            <c:showSerName val="0"/>
            <c:showPercent val="0"/>
            <c:showBubbleSize val="0"/>
            <c:showLeaderLines val="0"/>
          </c:dLbls>
          <c:cat>
            <c:strRef>
              <c:f>'SA8'!$C$2:$I$2</c:f>
              <c:strCache>
                <c:ptCount val="4"/>
                <c:pt idx="0">
                  <c:v>Year -3</c:v>
                </c:pt>
                <c:pt idx="1">
                  <c:v>Year -2</c:v>
                </c:pt>
                <c:pt idx="2">
                  <c:v>Year -1</c:v>
                </c:pt>
                <c:pt idx="3">
                  <c:v>Current: Year 0</c:v>
                </c:pt>
              </c:strCache>
            </c:strRef>
          </c:cat>
          <c:val>
            <c:numRef>
              <c:f>('SA8'!$C$27,'SA8'!$D$27,'SA8'!$E$27,'SA8'!$I$27)</c:f>
              <c:numCache>
                <c:formatCode>0.0%</c:formatCode>
                <c:ptCount val="4"/>
                <c:pt idx="0">
                  <c:v>0.8</c:v>
                </c:pt>
                <c:pt idx="1">
                  <c:v>0.53</c:v>
                </c:pt>
                <c:pt idx="2">
                  <c:v>0.52</c:v>
                </c:pt>
                <c:pt idx="3">
                  <c:v>0.69</c:v>
                </c:pt>
              </c:numCache>
            </c:numRef>
          </c:val>
          <c:smooth val="0"/>
        </c:ser>
        <c:dLbls>
          <c:showLegendKey val="0"/>
          <c:showVal val="0"/>
          <c:showCatName val="0"/>
          <c:showSerName val="0"/>
          <c:showPercent val="0"/>
          <c:showBubbleSize val="0"/>
        </c:dLbls>
        <c:marker val="1"/>
        <c:smooth val="0"/>
        <c:axId val="148418944"/>
        <c:axId val="148420480"/>
      </c:lineChart>
      <c:catAx>
        <c:axId val="148418944"/>
        <c:scaling>
          <c:orientation val="minMax"/>
        </c:scaling>
        <c:delete val="0"/>
        <c:axPos val="b"/>
        <c:majorTickMark val="out"/>
        <c:minorTickMark val="none"/>
        <c:tickLblPos val="nextTo"/>
        <c:txPr>
          <a:bodyPr/>
          <a:lstStyle/>
          <a:p>
            <a:pPr>
              <a:defRPr lang="en-US">
                <a:latin typeface="Arial Narrow" pitchFamily="34" charset="0"/>
              </a:defRPr>
            </a:pPr>
            <a:endParaRPr lang="en-US"/>
          </a:p>
        </c:txPr>
        <c:crossAx val="148420480"/>
        <c:crosses val="autoZero"/>
        <c:auto val="1"/>
        <c:lblAlgn val="ctr"/>
        <c:lblOffset val="100"/>
        <c:noMultiLvlLbl val="0"/>
      </c:catAx>
      <c:valAx>
        <c:axId val="148420480"/>
        <c:scaling>
          <c:orientation val="minMax"/>
        </c:scaling>
        <c:delete val="0"/>
        <c:axPos val="l"/>
        <c:majorGridlines/>
        <c:numFmt formatCode="0.0%" sourceLinked="1"/>
        <c:majorTickMark val="out"/>
        <c:minorTickMark val="none"/>
        <c:tickLblPos val="nextTo"/>
        <c:txPr>
          <a:bodyPr/>
          <a:lstStyle/>
          <a:p>
            <a:pPr>
              <a:defRPr lang="en-US">
                <a:latin typeface="Arial Narrow" pitchFamily="34" charset="0"/>
              </a:defRPr>
            </a:pPr>
            <a:endParaRPr lang="en-US"/>
          </a:p>
        </c:txPr>
        <c:crossAx val="148418944"/>
        <c:crosses val="autoZero"/>
        <c:crossBetween val="between"/>
      </c:valAx>
    </c:plotArea>
    <c:legend>
      <c:legendPos val="r"/>
      <c:overlay val="0"/>
      <c:txPr>
        <a:bodyPr/>
        <a:lstStyle/>
        <a:p>
          <a:pPr>
            <a:defRPr lang="en-GB">
              <a:latin typeface="Arial Narrow" pitchFamily="34" charset="0"/>
            </a:defRPr>
          </a:pPr>
          <a:endParaRPr lang="en-US"/>
        </a:p>
      </c:txPr>
    </c:legend>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0">
                <a:latin typeface="Arial Narrow" pitchFamily="34" charset="0"/>
              </a:defRPr>
            </a:pPr>
            <a:r>
              <a:rPr lang="en-US" sz="2000">
                <a:latin typeface="Arial Narrow" pitchFamily="34" charset="0"/>
              </a:rPr>
              <a:t>Socio Economic</a:t>
            </a:r>
            <a:r>
              <a:rPr lang="en-US" sz="2000" baseline="0">
                <a:latin typeface="Arial Narrow" pitchFamily="34" charset="0"/>
              </a:rPr>
              <a:t> Status</a:t>
            </a:r>
            <a:endParaRPr lang="en-US" sz="2000">
              <a:latin typeface="Arial Narrow" pitchFamily="34" charset="0"/>
            </a:endParaRPr>
          </a:p>
        </c:rich>
      </c:tx>
      <c:overlay val="0"/>
    </c:title>
    <c:autoTitleDeleted val="0"/>
    <c:plotArea>
      <c:layout/>
      <c:barChart>
        <c:barDir val="col"/>
        <c:grouping val="clustered"/>
        <c:varyColors val="0"/>
        <c:ser>
          <c:idx val="0"/>
          <c:order val="0"/>
          <c:tx>
            <c:strRef>
              <c:f>'1.2.4'!$A$3</c:f>
              <c:strCache>
                <c:ptCount val="1"/>
                <c:pt idx="0">
                  <c:v>Year -2</c:v>
                </c:pt>
              </c:strCache>
            </c:strRef>
          </c:tx>
          <c:invertIfNegative val="0"/>
          <c:cat>
            <c:strRef>
              <c:f>'1.2.4'!$B$2:$G$2</c:f>
              <c:strCache>
                <c:ptCount val="6"/>
                <c:pt idx="0">
                  <c:v>Housing Backlog as proportion of current demand</c:v>
                </c:pt>
                <c:pt idx="1">
                  <c:v>Unemployment Rate</c:v>
                </c:pt>
                <c:pt idx="2">
                  <c:v>Proportion of Households with no Income</c:v>
                </c:pt>
                <c:pt idx="3">
                  <c:v>Proportion of Population in Low-skilled Employment</c:v>
                </c:pt>
                <c:pt idx="4">
                  <c:v>HIV/AIDS Prevalence</c:v>
                </c:pt>
                <c:pt idx="5">
                  <c:v>Illiterate people older than 14 years</c:v>
                </c:pt>
              </c:strCache>
            </c:strRef>
          </c:cat>
          <c:val>
            <c:numRef>
              <c:f>'1.2.4'!$B$3:$G$3</c:f>
              <c:numCache>
                <c:formatCode>0%</c:formatCode>
                <c:ptCount val="6"/>
                <c:pt idx="0">
                  <c:v>0.19</c:v>
                </c:pt>
                <c:pt idx="1">
                  <c:v>0.22</c:v>
                </c:pt>
                <c:pt idx="2">
                  <c:v>0.26</c:v>
                </c:pt>
                <c:pt idx="3">
                  <c:v>0.44</c:v>
                </c:pt>
                <c:pt idx="4">
                  <c:v>0.1</c:v>
                </c:pt>
                <c:pt idx="5">
                  <c:v>0.27</c:v>
                </c:pt>
              </c:numCache>
            </c:numRef>
          </c:val>
        </c:ser>
        <c:ser>
          <c:idx val="1"/>
          <c:order val="1"/>
          <c:tx>
            <c:strRef>
              <c:f>'1.2.4'!$A$4</c:f>
              <c:strCache>
                <c:ptCount val="1"/>
                <c:pt idx="0">
                  <c:v>Year -1</c:v>
                </c:pt>
              </c:strCache>
            </c:strRef>
          </c:tx>
          <c:invertIfNegative val="0"/>
          <c:cat>
            <c:strRef>
              <c:f>'1.2.4'!$B$2:$G$2</c:f>
              <c:strCache>
                <c:ptCount val="6"/>
                <c:pt idx="0">
                  <c:v>Housing Backlog as proportion of current demand</c:v>
                </c:pt>
                <c:pt idx="1">
                  <c:v>Unemployment Rate</c:v>
                </c:pt>
                <c:pt idx="2">
                  <c:v>Proportion of Households with no Income</c:v>
                </c:pt>
                <c:pt idx="3">
                  <c:v>Proportion of Population in Low-skilled Employment</c:v>
                </c:pt>
                <c:pt idx="4">
                  <c:v>HIV/AIDS Prevalence</c:v>
                </c:pt>
                <c:pt idx="5">
                  <c:v>Illiterate people older than 14 years</c:v>
                </c:pt>
              </c:strCache>
            </c:strRef>
          </c:cat>
          <c:val>
            <c:numRef>
              <c:f>'1.2.4'!$B$4:$G$4</c:f>
              <c:numCache>
                <c:formatCode>0%</c:formatCode>
                <c:ptCount val="6"/>
                <c:pt idx="0">
                  <c:v>0.2</c:v>
                </c:pt>
                <c:pt idx="1">
                  <c:v>0.23</c:v>
                </c:pt>
                <c:pt idx="2">
                  <c:v>0.26</c:v>
                </c:pt>
                <c:pt idx="3">
                  <c:v>0.48</c:v>
                </c:pt>
                <c:pt idx="4">
                  <c:v>0.15</c:v>
                </c:pt>
                <c:pt idx="5">
                  <c:v>0.37</c:v>
                </c:pt>
              </c:numCache>
            </c:numRef>
          </c:val>
        </c:ser>
        <c:ser>
          <c:idx val="2"/>
          <c:order val="2"/>
          <c:tx>
            <c:strRef>
              <c:f>'1.2.4'!$A$5</c:f>
              <c:strCache>
                <c:ptCount val="1"/>
                <c:pt idx="0">
                  <c:v>Year 0</c:v>
                </c:pt>
              </c:strCache>
            </c:strRef>
          </c:tx>
          <c:invertIfNegative val="0"/>
          <c:cat>
            <c:strRef>
              <c:f>'1.2.4'!$B$2:$G$2</c:f>
              <c:strCache>
                <c:ptCount val="6"/>
                <c:pt idx="0">
                  <c:v>Housing Backlog as proportion of current demand</c:v>
                </c:pt>
                <c:pt idx="1">
                  <c:v>Unemployment Rate</c:v>
                </c:pt>
                <c:pt idx="2">
                  <c:v>Proportion of Households with no Income</c:v>
                </c:pt>
                <c:pt idx="3">
                  <c:v>Proportion of Population in Low-skilled Employment</c:v>
                </c:pt>
                <c:pt idx="4">
                  <c:v>HIV/AIDS Prevalence</c:v>
                </c:pt>
                <c:pt idx="5">
                  <c:v>Illiterate people older than 14 years</c:v>
                </c:pt>
              </c:strCache>
            </c:strRef>
          </c:cat>
          <c:val>
            <c:numRef>
              <c:f>'1.2.4'!$B$5:$G$5</c:f>
              <c:numCache>
                <c:formatCode>0%</c:formatCode>
                <c:ptCount val="6"/>
                <c:pt idx="0">
                  <c:v>0.21</c:v>
                </c:pt>
                <c:pt idx="1">
                  <c:v>0.24</c:v>
                </c:pt>
                <c:pt idx="2">
                  <c:v>0.26</c:v>
                </c:pt>
                <c:pt idx="3">
                  <c:v>0.52</c:v>
                </c:pt>
                <c:pt idx="4">
                  <c:v>0.2</c:v>
                </c:pt>
                <c:pt idx="5">
                  <c:v>0.44</c:v>
                </c:pt>
              </c:numCache>
            </c:numRef>
          </c:val>
        </c:ser>
        <c:dLbls>
          <c:showLegendKey val="0"/>
          <c:showVal val="0"/>
          <c:showCatName val="0"/>
          <c:showSerName val="0"/>
          <c:showPercent val="0"/>
          <c:showBubbleSize val="0"/>
        </c:dLbls>
        <c:gapWidth val="150"/>
        <c:axId val="116882432"/>
        <c:axId val="116884224"/>
      </c:barChart>
      <c:catAx>
        <c:axId val="116882432"/>
        <c:scaling>
          <c:orientation val="minMax"/>
        </c:scaling>
        <c:delete val="0"/>
        <c:axPos val="b"/>
        <c:numFmt formatCode="@" sourceLinked="1"/>
        <c:majorTickMark val="none"/>
        <c:minorTickMark val="none"/>
        <c:tickLblPos val="nextTo"/>
        <c:txPr>
          <a:bodyPr/>
          <a:lstStyle/>
          <a:p>
            <a:pPr>
              <a:defRPr lang="en-US">
                <a:latin typeface="Arial Narrow" pitchFamily="34" charset="0"/>
                <a:cs typeface="Arial" pitchFamily="34" charset="0"/>
              </a:defRPr>
            </a:pPr>
            <a:endParaRPr lang="en-US"/>
          </a:p>
        </c:txPr>
        <c:crossAx val="116884224"/>
        <c:crosses val="autoZero"/>
        <c:auto val="1"/>
        <c:lblAlgn val="ctr"/>
        <c:lblOffset val="100"/>
        <c:noMultiLvlLbl val="0"/>
      </c:catAx>
      <c:valAx>
        <c:axId val="116884224"/>
        <c:scaling>
          <c:orientation val="minMax"/>
        </c:scaling>
        <c:delete val="0"/>
        <c:axPos val="l"/>
        <c:majorGridlines/>
        <c:numFmt formatCode="0%" sourceLinked="1"/>
        <c:majorTickMark val="none"/>
        <c:minorTickMark val="none"/>
        <c:tickLblPos val="nextTo"/>
        <c:txPr>
          <a:bodyPr/>
          <a:lstStyle/>
          <a:p>
            <a:pPr>
              <a:defRPr lang="en-US">
                <a:latin typeface="Arial Narrow" pitchFamily="34" charset="0"/>
              </a:defRPr>
            </a:pPr>
            <a:endParaRPr lang="en-US"/>
          </a:p>
        </c:txPr>
        <c:crossAx val="116882432"/>
        <c:crosses val="autoZero"/>
        <c:crossBetween val="between"/>
      </c:valAx>
    </c:plotArea>
    <c:legend>
      <c:legendPos val="r"/>
      <c:overlay val="0"/>
      <c:txPr>
        <a:bodyPr/>
        <a:lstStyle/>
        <a:p>
          <a:pPr>
            <a:defRPr lang="en-US">
              <a:latin typeface="Arial Narrow" pitchFamily="34" charset="0"/>
            </a:defRPr>
          </a:pPr>
          <a:endParaRPr lang="en-US"/>
        </a:p>
      </c:txPr>
    </c:legend>
    <c:plotVisOnly val="1"/>
    <c:dispBlanksAs val="gap"/>
    <c:showDLblsOverMax val="0"/>
  </c:char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0">
                <a:latin typeface="Arial Narrow" pitchFamily="34" charset="0"/>
              </a:defRPr>
            </a:pPr>
            <a:r>
              <a:rPr lang="en-GB" sz="2000">
                <a:latin typeface="Arial Narrow" pitchFamily="34" charset="0"/>
              </a:rPr>
              <a:t>Repairs &amp; Maintenance</a:t>
            </a:r>
          </a:p>
        </c:rich>
      </c:tx>
      <c:overlay val="0"/>
    </c:title>
    <c:autoTitleDeleted val="0"/>
    <c:plotArea>
      <c:layout>
        <c:manualLayout>
          <c:layoutTarget val="inner"/>
          <c:xMode val="edge"/>
          <c:yMode val="edge"/>
          <c:x val="0.12512484276029798"/>
          <c:y val="0.14435569333603121"/>
          <c:w val="0.84439803428012816"/>
          <c:h val="0.52216224729139737"/>
        </c:manualLayout>
      </c:layout>
      <c:lineChart>
        <c:grouping val="standard"/>
        <c:varyColors val="0"/>
        <c:ser>
          <c:idx val="0"/>
          <c:order val="0"/>
          <c:tx>
            <c:strRef>
              <c:f>'SA8'!$A$29</c:f>
              <c:strCache>
                <c:ptCount val="1"/>
                <c:pt idx="0">
                  <c:v>Repairs &amp; Maintenance</c:v>
                </c:pt>
              </c:strCache>
            </c:strRef>
          </c:tx>
          <c:dLbls>
            <c:txPr>
              <a:bodyPr/>
              <a:lstStyle/>
              <a:p>
                <a:pPr>
                  <a:defRPr lang="en-US">
                    <a:latin typeface="Arial Narrow" pitchFamily="34" charset="0"/>
                  </a:defRPr>
                </a:pPr>
                <a:endParaRPr lang="en-US"/>
              </a:p>
            </c:txPr>
            <c:dLblPos val="t"/>
            <c:showLegendKey val="0"/>
            <c:showVal val="1"/>
            <c:showCatName val="0"/>
            <c:showSerName val="0"/>
            <c:showPercent val="0"/>
            <c:showBubbleSize val="0"/>
            <c:showLeaderLines val="0"/>
          </c:dLbls>
          <c:cat>
            <c:strRef>
              <c:f>'SA8'!$C$2:$I$2</c:f>
              <c:strCache>
                <c:ptCount val="4"/>
                <c:pt idx="0">
                  <c:v>Year -3</c:v>
                </c:pt>
                <c:pt idx="1">
                  <c:v>Year -2</c:v>
                </c:pt>
                <c:pt idx="2">
                  <c:v>Year -1</c:v>
                </c:pt>
                <c:pt idx="3">
                  <c:v>Current: Year 0</c:v>
                </c:pt>
              </c:strCache>
            </c:strRef>
          </c:cat>
          <c:val>
            <c:numRef>
              <c:f>('SA8'!$C$29,'SA8'!$D$29,'SA8'!$E$29,'SA8'!$I$29)</c:f>
              <c:numCache>
                <c:formatCode>0.0%</c:formatCode>
                <c:ptCount val="4"/>
                <c:pt idx="0">
                  <c:v>0.81</c:v>
                </c:pt>
                <c:pt idx="1">
                  <c:v>0.7</c:v>
                </c:pt>
                <c:pt idx="2">
                  <c:v>0.87</c:v>
                </c:pt>
                <c:pt idx="3">
                  <c:v>0.98</c:v>
                </c:pt>
              </c:numCache>
            </c:numRef>
          </c:val>
          <c:smooth val="0"/>
        </c:ser>
        <c:dLbls>
          <c:showLegendKey val="0"/>
          <c:showVal val="0"/>
          <c:showCatName val="0"/>
          <c:showSerName val="0"/>
          <c:showPercent val="0"/>
          <c:showBubbleSize val="0"/>
        </c:dLbls>
        <c:marker val="1"/>
        <c:smooth val="0"/>
        <c:axId val="148855808"/>
        <c:axId val="148861696"/>
      </c:lineChart>
      <c:catAx>
        <c:axId val="148855808"/>
        <c:scaling>
          <c:orientation val="minMax"/>
        </c:scaling>
        <c:delete val="0"/>
        <c:axPos val="b"/>
        <c:majorTickMark val="out"/>
        <c:minorTickMark val="none"/>
        <c:tickLblPos val="nextTo"/>
        <c:txPr>
          <a:bodyPr/>
          <a:lstStyle/>
          <a:p>
            <a:pPr>
              <a:defRPr lang="en-US">
                <a:latin typeface="Arial Narrow" pitchFamily="34" charset="0"/>
              </a:defRPr>
            </a:pPr>
            <a:endParaRPr lang="en-US"/>
          </a:p>
        </c:txPr>
        <c:crossAx val="148861696"/>
        <c:crosses val="autoZero"/>
        <c:auto val="1"/>
        <c:lblAlgn val="ctr"/>
        <c:lblOffset val="100"/>
        <c:noMultiLvlLbl val="0"/>
      </c:catAx>
      <c:valAx>
        <c:axId val="148861696"/>
        <c:scaling>
          <c:orientation val="minMax"/>
        </c:scaling>
        <c:delete val="0"/>
        <c:axPos val="l"/>
        <c:majorGridlines/>
        <c:numFmt formatCode="0.0%" sourceLinked="1"/>
        <c:majorTickMark val="out"/>
        <c:minorTickMark val="none"/>
        <c:tickLblPos val="nextTo"/>
        <c:txPr>
          <a:bodyPr/>
          <a:lstStyle/>
          <a:p>
            <a:pPr>
              <a:defRPr lang="en-US">
                <a:latin typeface="Arial Narrow" pitchFamily="34" charset="0"/>
              </a:defRPr>
            </a:pPr>
            <a:endParaRPr lang="en-US"/>
          </a:p>
        </c:txPr>
        <c:crossAx val="148855808"/>
        <c:crosses val="autoZero"/>
        <c:crossBetween val="between"/>
      </c:valAx>
    </c:plotArea>
    <c:legend>
      <c:legendPos val="r"/>
      <c:overlay val="0"/>
      <c:txPr>
        <a:bodyPr/>
        <a:lstStyle/>
        <a:p>
          <a:pPr>
            <a:defRPr lang="en-US"/>
          </a:pPr>
          <a:endParaRPr lang="en-US"/>
        </a:p>
      </c:txPr>
    </c:legend>
    <c:plotVisOnly val="1"/>
    <c:dispBlanksAs val="gap"/>
    <c:showDLblsOverMax val="0"/>
  </c:chart>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sz="1800" b="1" i="0" baseline="0"/>
              <a:t>Capital Expenditure: Year 0</a:t>
            </a:r>
            <a:endParaRPr lang="en-US"/>
          </a:p>
        </c:rich>
      </c:tx>
      <c:overlay val="0"/>
    </c:title>
    <c:autoTitleDeleted val="0"/>
    <c:plotArea>
      <c:layout/>
      <c:barChart>
        <c:barDir val="col"/>
        <c:grouping val="clustered"/>
        <c:varyColors val="0"/>
        <c:ser>
          <c:idx val="0"/>
          <c:order val="0"/>
          <c:tx>
            <c:strRef>
              <c:f>'5.5.1'!$A$24</c:f>
              <c:strCache>
                <c:ptCount val="1"/>
                <c:pt idx="0">
                  <c:v>Capital Expenditure</c:v>
                </c:pt>
              </c:strCache>
            </c:strRef>
          </c:tx>
          <c:invertIfNegative val="0"/>
          <c:dLbls>
            <c:dLbl>
              <c:idx val="0"/>
              <c:layout>
                <c:manualLayout>
                  <c:x val="0"/>
                  <c:y val="-1.0526315789473684E-2"/>
                </c:manualLayout>
              </c:layout>
              <c:tx>
                <c:strRef>
                  <c:f>'5.5.1'!$G$24</c:f>
                  <c:strCache>
                    <c:ptCount val="1"/>
                    <c:pt idx="0">
                      <c:v>12.03%</c:v>
                    </c:pt>
                  </c:strCache>
                </c:strRef>
              </c:tx>
              <c:dLblPos val="ctr"/>
              <c:showLegendKey val="0"/>
              <c:showVal val="1"/>
              <c:showCatName val="0"/>
              <c:showSerName val="0"/>
              <c:showPercent val="0"/>
              <c:showBubbleSize val="0"/>
            </c:dLbl>
            <c:txPr>
              <a:bodyPr/>
              <a:lstStyle/>
              <a:p>
                <a:pPr>
                  <a:defRPr lang="en-US">
                    <a:latin typeface="Arial Narrow" pitchFamily="34" charset="0"/>
                  </a:defRPr>
                </a:pPr>
                <a:endParaRPr lang="en-US"/>
              </a:p>
            </c:txPr>
            <c:showLegendKey val="0"/>
            <c:showVal val="1"/>
            <c:showCatName val="0"/>
            <c:showSerName val="0"/>
            <c:showPercent val="0"/>
            <c:showBubbleSize val="0"/>
            <c:showLeaderLines val="0"/>
          </c:dLbls>
          <c:val>
            <c:numRef>
              <c:f>'5.5.1'!$C$25</c:f>
              <c:numCache>
                <c:formatCode>_(* #,##0,,_);_(* \(#,##0,,\);_(* "–"?_);_(@_)</c:formatCode>
                <c:ptCount val="1"/>
                <c:pt idx="0">
                  <c:v>134809794</c:v>
                </c:pt>
              </c:numCache>
            </c:numRef>
          </c:val>
        </c:ser>
        <c:ser>
          <c:idx val="1"/>
          <c:order val="1"/>
          <c:tx>
            <c:strRef>
              <c:f>'5.5.1'!$A$26</c:f>
              <c:strCache>
                <c:ptCount val="1"/>
                <c:pt idx="0">
                  <c:v>Operating Expenditure</c:v>
                </c:pt>
              </c:strCache>
            </c:strRef>
          </c:tx>
          <c:invertIfNegative val="0"/>
          <c:dLbls>
            <c:dLbl>
              <c:idx val="0"/>
              <c:tx>
                <c:strRef>
                  <c:f>'5.5.1'!$G$26</c:f>
                  <c:strCache>
                    <c:ptCount val="1"/>
                    <c:pt idx="0">
                      <c:v>87.97%</c:v>
                    </c:pt>
                  </c:strCache>
                </c:strRef>
              </c:tx>
              <c:dLblPos val="inEnd"/>
              <c:showLegendKey val="0"/>
              <c:showVal val="1"/>
              <c:showCatName val="0"/>
              <c:showSerName val="0"/>
              <c:showPercent val="0"/>
              <c:showBubbleSize val="0"/>
            </c:dLbl>
            <c:txPr>
              <a:bodyPr/>
              <a:lstStyle/>
              <a:p>
                <a:pPr>
                  <a:defRPr lang="en-US">
                    <a:latin typeface="Arial Narrow" pitchFamily="34" charset="0"/>
                  </a:defRPr>
                </a:pPr>
                <a:endParaRPr lang="en-US"/>
              </a:p>
            </c:txPr>
            <c:showLegendKey val="0"/>
            <c:showVal val="1"/>
            <c:showCatName val="0"/>
            <c:showSerName val="0"/>
            <c:showPercent val="0"/>
            <c:showBubbleSize val="0"/>
            <c:showLeaderLines val="0"/>
          </c:dLbls>
          <c:val>
            <c:numRef>
              <c:f>'5.5.1'!$C$27</c:f>
              <c:numCache>
                <c:formatCode>_(* #,##0,,_);_(* \(#,##0,,\);_(* "–"?_);_(@_)</c:formatCode>
                <c:ptCount val="1"/>
                <c:pt idx="0">
                  <c:v>985769458</c:v>
                </c:pt>
              </c:numCache>
            </c:numRef>
          </c:val>
        </c:ser>
        <c:dLbls>
          <c:showLegendKey val="0"/>
          <c:showVal val="0"/>
          <c:showCatName val="0"/>
          <c:showSerName val="0"/>
          <c:showPercent val="0"/>
          <c:showBubbleSize val="0"/>
        </c:dLbls>
        <c:gapWidth val="55"/>
        <c:axId val="148802944"/>
        <c:axId val="148817024"/>
      </c:barChart>
      <c:catAx>
        <c:axId val="148802944"/>
        <c:scaling>
          <c:orientation val="minMax"/>
        </c:scaling>
        <c:delete val="1"/>
        <c:axPos val="b"/>
        <c:majorTickMark val="out"/>
        <c:minorTickMark val="none"/>
        <c:tickLblPos val="none"/>
        <c:crossAx val="148817024"/>
        <c:crosses val="autoZero"/>
        <c:auto val="1"/>
        <c:lblAlgn val="ctr"/>
        <c:lblOffset val="100"/>
        <c:noMultiLvlLbl val="0"/>
      </c:catAx>
      <c:valAx>
        <c:axId val="148817024"/>
        <c:scaling>
          <c:orientation val="minMax"/>
        </c:scaling>
        <c:delete val="0"/>
        <c:axPos val="l"/>
        <c:majorGridlines/>
        <c:title>
          <c:tx>
            <c:rich>
              <a:bodyPr rot="-5400000" vert="horz"/>
              <a:lstStyle/>
              <a:p>
                <a:pPr>
                  <a:defRPr lang="en-US">
                    <a:latin typeface="Arial Narrow" pitchFamily="34" charset="0"/>
                  </a:defRPr>
                </a:pPr>
                <a:r>
                  <a:rPr lang="en-US">
                    <a:latin typeface="Arial Narrow" pitchFamily="34" charset="0"/>
                  </a:rPr>
                  <a:t>R million</a:t>
                </a:r>
              </a:p>
            </c:rich>
          </c:tx>
          <c:overlay val="0"/>
        </c:title>
        <c:numFmt formatCode="_(* #,##0,,_);_(* \(#,##0,,\);_(* &quot;–&quot;?_);_(@_)" sourceLinked="1"/>
        <c:majorTickMark val="none"/>
        <c:minorTickMark val="none"/>
        <c:tickLblPos val="nextTo"/>
        <c:txPr>
          <a:bodyPr/>
          <a:lstStyle/>
          <a:p>
            <a:pPr>
              <a:defRPr lang="en-US">
                <a:latin typeface="Arial Narrow" pitchFamily="34" charset="0"/>
              </a:defRPr>
            </a:pPr>
            <a:endParaRPr lang="en-US"/>
          </a:p>
        </c:txPr>
        <c:crossAx val="148802944"/>
        <c:crosses val="autoZero"/>
        <c:crossBetween val="between"/>
      </c:valAx>
    </c:plotArea>
    <c:legend>
      <c:legendPos val="r"/>
      <c:overlay val="0"/>
      <c:txPr>
        <a:bodyPr/>
        <a:lstStyle/>
        <a:p>
          <a:pPr>
            <a:defRPr lang="en-US">
              <a:latin typeface="Arial Narrow" pitchFamily="34" charset="0"/>
            </a:defRPr>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800">
                <a:latin typeface="Arial Narrow" pitchFamily="34" charset="0"/>
              </a:defRPr>
            </a:pPr>
            <a:r>
              <a:rPr lang="en-US" sz="1800" b="1" i="0" u="none" strike="noStrike" baseline="0">
                <a:latin typeface="Arial Narrow" pitchFamily="34" charset="0"/>
              </a:rPr>
              <a:t>Source of Finance and </a:t>
            </a:r>
            <a:r>
              <a:rPr lang="en-US" sz="1800">
                <a:latin typeface="Arial Narrow" pitchFamily="34" charset="0"/>
              </a:rPr>
              <a:t>Capital Expenditure</a:t>
            </a:r>
          </a:p>
        </c:rich>
      </c:tx>
      <c:overlay val="0"/>
    </c:title>
    <c:autoTitleDeleted val="0"/>
    <c:plotArea>
      <c:layout/>
      <c:barChart>
        <c:barDir val="col"/>
        <c:grouping val="clustered"/>
        <c:varyColors val="0"/>
        <c:ser>
          <c:idx val="0"/>
          <c:order val="0"/>
          <c:tx>
            <c:strRef>
              <c:f>'5.6.1'!$B$6</c:f>
              <c:strCache>
                <c:ptCount val="1"/>
                <c:pt idx="0">
                  <c:v>External loans</c:v>
                </c:pt>
              </c:strCache>
            </c:strRef>
          </c:tx>
          <c:invertIfNegative val="0"/>
          <c:cat>
            <c:strRef>
              <c:f>'5.6.1'!$C$3:$G$3</c:f>
              <c:strCache>
                <c:ptCount val="2"/>
                <c:pt idx="0">
                  <c:v>Year -1</c:v>
                </c:pt>
                <c:pt idx="1">
                  <c:v>Year 0</c:v>
                </c:pt>
              </c:strCache>
            </c:strRef>
          </c:cat>
          <c:val>
            <c:numRef>
              <c:f>'5.6.1'!$C$6:$G$6</c:f>
              <c:numCache>
                <c:formatCode>General</c:formatCode>
                <c:ptCount val="5"/>
                <c:pt idx="0">
                  <c:v>3542</c:v>
                </c:pt>
                <c:pt idx="1">
                  <c:v>5500</c:v>
                </c:pt>
                <c:pt idx="2">
                  <c:v>5520</c:v>
                </c:pt>
                <c:pt idx="3">
                  <c:v>5511</c:v>
                </c:pt>
                <c:pt idx="4" formatCode="0.00%">
                  <c:v>3.6363636363636364E-3</c:v>
                </c:pt>
              </c:numCache>
            </c:numRef>
          </c:val>
        </c:ser>
        <c:ser>
          <c:idx val="1"/>
          <c:order val="1"/>
          <c:tx>
            <c:strRef>
              <c:f>'5.6.1'!$B$7</c:f>
              <c:strCache>
                <c:ptCount val="1"/>
                <c:pt idx="0">
                  <c:v>Public contributions and donations</c:v>
                </c:pt>
              </c:strCache>
            </c:strRef>
          </c:tx>
          <c:invertIfNegative val="0"/>
          <c:cat>
            <c:strRef>
              <c:f>'5.6.1'!$C$3:$G$3</c:f>
              <c:strCache>
                <c:ptCount val="2"/>
                <c:pt idx="0">
                  <c:v>Year -1</c:v>
                </c:pt>
                <c:pt idx="1">
                  <c:v>Year 0</c:v>
                </c:pt>
              </c:strCache>
            </c:strRef>
          </c:cat>
          <c:val>
            <c:numRef>
              <c:f>'5.6.1'!$C$7:$G$7</c:f>
              <c:numCache>
                <c:formatCode>General</c:formatCode>
                <c:ptCount val="5"/>
                <c:pt idx="0">
                  <c:v>248</c:v>
                </c:pt>
                <c:pt idx="1">
                  <c:v>300</c:v>
                </c:pt>
                <c:pt idx="2">
                  <c:v>390</c:v>
                </c:pt>
                <c:pt idx="3">
                  <c:v>421</c:v>
                </c:pt>
                <c:pt idx="4" formatCode="0.00%">
                  <c:v>0.3</c:v>
                </c:pt>
              </c:numCache>
            </c:numRef>
          </c:val>
        </c:ser>
        <c:ser>
          <c:idx val="2"/>
          <c:order val="2"/>
          <c:tx>
            <c:strRef>
              <c:f>'5.6.1'!$B$8</c:f>
              <c:strCache>
                <c:ptCount val="1"/>
                <c:pt idx="0">
                  <c:v>Grants and subsidies</c:v>
                </c:pt>
              </c:strCache>
            </c:strRef>
          </c:tx>
          <c:invertIfNegative val="0"/>
          <c:cat>
            <c:strRef>
              <c:f>'5.6.1'!$C$3:$G$3</c:f>
              <c:strCache>
                <c:ptCount val="2"/>
                <c:pt idx="0">
                  <c:v>Year -1</c:v>
                </c:pt>
                <c:pt idx="1">
                  <c:v>Year 0</c:v>
                </c:pt>
              </c:strCache>
            </c:strRef>
          </c:cat>
          <c:val>
            <c:numRef>
              <c:f>'5.6.1'!$C$8:$G$8</c:f>
              <c:numCache>
                <c:formatCode>General</c:formatCode>
                <c:ptCount val="5"/>
                <c:pt idx="0">
                  <c:v>3451</c:v>
                </c:pt>
                <c:pt idx="1">
                  <c:v>3700</c:v>
                </c:pt>
                <c:pt idx="2">
                  <c:v>3700</c:v>
                </c:pt>
                <c:pt idx="3">
                  <c:v>3856</c:v>
                </c:pt>
                <c:pt idx="4" formatCode="0.00%">
                  <c:v>0</c:v>
                </c:pt>
              </c:numCache>
            </c:numRef>
          </c:val>
        </c:ser>
        <c:ser>
          <c:idx val="3"/>
          <c:order val="3"/>
          <c:tx>
            <c:strRef>
              <c:f>'5.6.1'!$B$9</c:f>
              <c:strCache>
                <c:ptCount val="1"/>
                <c:pt idx="0">
                  <c:v>Other</c:v>
                </c:pt>
              </c:strCache>
            </c:strRef>
          </c:tx>
          <c:invertIfNegative val="0"/>
          <c:cat>
            <c:strRef>
              <c:f>'5.6.1'!$C$3:$G$3</c:f>
              <c:strCache>
                <c:ptCount val="2"/>
                <c:pt idx="0">
                  <c:v>Year -1</c:v>
                </c:pt>
                <c:pt idx="1">
                  <c:v>Year 0</c:v>
                </c:pt>
              </c:strCache>
            </c:strRef>
          </c:cat>
          <c:val>
            <c:numRef>
              <c:f>'5.6.1'!$C$9:$G$9</c:f>
              <c:numCache>
                <c:formatCode>General</c:formatCode>
                <c:ptCount val="5"/>
                <c:pt idx="0">
                  <c:v>2451</c:v>
                </c:pt>
                <c:pt idx="1">
                  <c:v>4500</c:v>
                </c:pt>
                <c:pt idx="2">
                  <c:v>4600</c:v>
                </c:pt>
                <c:pt idx="3">
                  <c:v>4565</c:v>
                </c:pt>
                <c:pt idx="4" formatCode="0.00%">
                  <c:v>2.2222222222222223E-2</c:v>
                </c:pt>
              </c:numCache>
            </c:numRef>
          </c:val>
        </c:ser>
        <c:dLbls>
          <c:showLegendKey val="0"/>
          <c:showVal val="0"/>
          <c:showCatName val="0"/>
          <c:showSerName val="0"/>
          <c:showPercent val="0"/>
          <c:showBubbleSize val="0"/>
        </c:dLbls>
        <c:gapWidth val="150"/>
        <c:axId val="148996864"/>
        <c:axId val="148998400"/>
      </c:barChart>
      <c:lineChart>
        <c:grouping val="standard"/>
        <c:varyColors val="0"/>
        <c:ser>
          <c:idx val="4"/>
          <c:order val="4"/>
          <c:tx>
            <c:strRef>
              <c:f>'5.6.1'!$B$17</c:f>
              <c:strCache>
                <c:ptCount val="1"/>
                <c:pt idx="0">
                  <c:v>Water and sanitation</c:v>
                </c:pt>
              </c:strCache>
            </c:strRef>
          </c:tx>
          <c:val>
            <c:numRef>
              <c:f>'5.6.1'!$C$17:$G$17</c:f>
              <c:numCache>
                <c:formatCode>General</c:formatCode>
                <c:ptCount val="5"/>
                <c:pt idx="0">
                  <c:v>1845</c:v>
                </c:pt>
                <c:pt idx="1">
                  <c:v>4300</c:v>
                </c:pt>
                <c:pt idx="2">
                  <c:v>4250</c:v>
                </c:pt>
                <c:pt idx="3">
                  <c:v>4256</c:v>
                </c:pt>
                <c:pt idx="4" formatCode="0.00%">
                  <c:v>-1.1627906976744186E-2</c:v>
                </c:pt>
              </c:numCache>
            </c:numRef>
          </c:val>
          <c:smooth val="0"/>
        </c:ser>
        <c:ser>
          <c:idx val="5"/>
          <c:order val="5"/>
          <c:tx>
            <c:strRef>
              <c:f>'5.6.1'!$B$18</c:f>
              <c:strCache>
                <c:ptCount val="1"/>
                <c:pt idx="0">
                  <c:v>Electricity</c:v>
                </c:pt>
              </c:strCache>
            </c:strRef>
          </c:tx>
          <c:val>
            <c:numRef>
              <c:f>'5.6.1'!$C$18:$G$18</c:f>
              <c:numCache>
                <c:formatCode>General</c:formatCode>
                <c:ptCount val="5"/>
                <c:pt idx="0">
                  <c:v>1562</c:v>
                </c:pt>
                <c:pt idx="1">
                  <c:v>2400</c:v>
                </c:pt>
                <c:pt idx="2">
                  <c:v>2480</c:v>
                </c:pt>
                <c:pt idx="3">
                  <c:v>2453</c:v>
                </c:pt>
                <c:pt idx="4" formatCode="0.00%">
                  <c:v>3.3333333333333333E-2</c:v>
                </c:pt>
              </c:numCache>
            </c:numRef>
          </c:val>
          <c:smooth val="0"/>
        </c:ser>
        <c:ser>
          <c:idx val="6"/>
          <c:order val="6"/>
          <c:tx>
            <c:strRef>
              <c:f>'5.6.1'!$B$19</c:f>
              <c:strCache>
                <c:ptCount val="1"/>
                <c:pt idx="0">
                  <c:v>Housing</c:v>
                </c:pt>
              </c:strCache>
            </c:strRef>
          </c:tx>
          <c:val>
            <c:numRef>
              <c:f>'5.6.1'!$C$19:$G$19</c:f>
              <c:numCache>
                <c:formatCode>General</c:formatCode>
                <c:ptCount val="5"/>
                <c:pt idx="0">
                  <c:v>1243</c:v>
                </c:pt>
                <c:pt idx="1">
                  <c:v>2700</c:v>
                </c:pt>
                <c:pt idx="2">
                  <c:v>2800</c:v>
                </c:pt>
                <c:pt idx="3">
                  <c:v>2685</c:v>
                </c:pt>
                <c:pt idx="4" formatCode="0.00%">
                  <c:v>3.7037037037037035E-2</c:v>
                </c:pt>
              </c:numCache>
            </c:numRef>
          </c:val>
          <c:smooth val="0"/>
        </c:ser>
        <c:ser>
          <c:idx val="7"/>
          <c:order val="7"/>
          <c:tx>
            <c:strRef>
              <c:f>'5.6.1'!$B$20</c:f>
              <c:strCache>
                <c:ptCount val="1"/>
                <c:pt idx="0">
                  <c:v>Roads and storm water</c:v>
                </c:pt>
              </c:strCache>
            </c:strRef>
          </c:tx>
          <c:val>
            <c:numRef>
              <c:f>'5.6.1'!$C$20:$G$20</c:f>
              <c:numCache>
                <c:formatCode>General</c:formatCode>
                <c:ptCount val="5"/>
                <c:pt idx="0">
                  <c:v>1352</c:v>
                </c:pt>
                <c:pt idx="1">
                  <c:v>1500</c:v>
                </c:pt>
                <c:pt idx="2">
                  <c:v>1400</c:v>
                </c:pt>
                <c:pt idx="3">
                  <c:v>1486</c:v>
                </c:pt>
                <c:pt idx="4" formatCode="0.00%">
                  <c:v>-6.6666666666666666E-2</c:v>
                </c:pt>
              </c:numCache>
            </c:numRef>
          </c:val>
          <c:smooth val="0"/>
        </c:ser>
        <c:ser>
          <c:idx val="8"/>
          <c:order val="8"/>
          <c:tx>
            <c:strRef>
              <c:f>'5.6.1'!$B$21</c:f>
              <c:strCache>
                <c:ptCount val="1"/>
                <c:pt idx="0">
                  <c:v>Other</c:v>
                </c:pt>
              </c:strCache>
            </c:strRef>
          </c:tx>
          <c:val>
            <c:numRef>
              <c:f>'5.6.1'!$C$21:$G$21</c:f>
              <c:numCache>
                <c:formatCode>General</c:formatCode>
                <c:ptCount val="5"/>
                <c:pt idx="0">
                  <c:v>3690</c:v>
                </c:pt>
                <c:pt idx="1">
                  <c:v>3500</c:v>
                </c:pt>
                <c:pt idx="2">
                  <c:v>3450</c:v>
                </c:pt>
                <c:pt idx="3">
                  <c:v>3473</c:v>
                </c:pt>
                <c:pt idx="4" formatCode="0.00%">
                  <c:v>-1.4285714285714285E-2</c:v>
                </c:pt>
              </c:numCache>
            </c:numRef>
          </c:val>
          <c:smooth val="0"/>
        </c:ser>
        <c:dLbls>
          <c:showLegendKey val="0"/>
          <c:showVal val="0"/>
          <c:showCatName val="0"/>
          <c:showSerName val="0"/>
          <c:showPercent val="0"/>
          <c:showBubbleSize val="0"/>
        </c:dLbls>
        <c:marker val="1"/>
        <c:smooth val="0"/>
        <c:axId val="148996864"/>
        <c:axId val="148998400"/>
      </c:lineChart>
      <c:catAx>
        <c:axId val="148996864"/>
        <c:scaling>
          <c:orientation val="minMax"/>
        </c:scaling>
        <c:delete val="0"/>
        <c:axPos val="b"/>
        <c:numFmt formatCode="[$-409]d\-mmm\-yy;@" sourceLinked="1"/>
        <c:majorTickMark val="none"/>
        <c:minorTickMark val="none"/>
        <c:tickLblPos val="nextTo"/>
        <c:txPr>
          <a:bodyPr/>
          <a:lstStyle/>
          <a:p>
            <a:pPr>
              <a:defRPr lang="en-US">
                <a:latin typeface="Arial Narrow" pitchFamily="34" charset="0"/>
              </a:defRPr>
            </a:pPr>
            <a:endParaRPr lang="en-US"/>
          </a:p>
        </c:txPr>
        <c:crossAx val="148998400"/>
        <c:crosses val="autoZero"/>
        <c:auto val="1"/>
        <c:lblAlgn val="ctr"/>
        <c:lblOffset val="100"/>
        <c:noMultiLvlLbl val="0"/>
      </c:catAx>
      <c:valAx>
        <c:axId val="148998400"/>
        <c:scaling>
          <c:orientation val="minMax"/>
        </c:scaling>
        <c:delete val="0"/>
        <c:axPos val="l"/>
        <c:majorGridlines/>
        <c:title>
          <c:tx>
            <c:strRef>
              <c:f>'5.6.1'!$A$3</c:f>
              <c:strCache>
                <c:ptCount val="1"/>
                <c:pt idx="0">
                  <c:v>Details</c:v>
                </c:pt>
              </c:strCache>
            </c:strRef>
          </c:tx>
          <c:overlay val="0"/>
          <c:txPr>
            <a:bodyPr/>
            <a:lstStyle/>
            <a:p>
              <a:pPr>
                <a:defRPr lang="en-US"/>
              </a:pPr>
              <a:endParaRPr lang="en-US"/>
            </a:p>
          </c:txPr>
        </c:title>
        <c:numFmt formatCode="General" sourceLinked="1"/>
        <c:majorTickMark val="out"/>
        <c:minorTickMark val="none"/>
        <c:tickLblPos val="nextTo"/>
        <c:txPr>
          <a:bodyPr/>
          <a:lstStyle/>
          <a:p>
            <a:pPr>
              <a:defRPr lang="en-US">
                <a:latin typeface="Arial Narrow" pitchFamily="34" charset="0"/>
              </a:defRPr>
            </a:pPr>
            <a:endParaRPr lang="en-US"/>
          </a:p>
        </c:txPr>
        <c:crossAx val="148996864"/>
        <c:crosses val="autoZero"/>
        <c:crossBetween val="between"/>
      </c:valAx>
    </c:plotArea>
    <c:legend>
      <c:legendPos val="r"/>
      <c:overlay val="0"/>
      <c:txPr>
        <a:bodyPr/>
        <a:lstStyle/>
        <a:p>
          <a:pPr>
            <a:defRPr lang="en-US">
              <a:latin typeface="Arial Narrow" pitchFamily="34" charset="0"/>
            </a:defRPr>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800">
                <a:latin typeface="Arial Narrow" pitchFamily="34" charset="0"/>
              </a:defRPr>
            </a:pPr>
            <a:r>
              <a:rPr lang="en-US" sz="1800">
                <a:latin typeface="Arial Narrow" pitchFamily="34" charset="0"/>
              </a:rPr>
              <a:t>Actual Borrowings</a:t>
            </a:r>
          </a:p>
        </c:rich>
      </c:tx>
      <c:overlay val="0"/>
    </c:title>
    <c:autoTitleDeleted val="0"/>
    <c:plotArea>
      <c:layout>
        <c:manualLayout>
          <c:layoutTarget val="inner"/>
          <c:xMode val="edge"/>
          <c:yMode val="edge"/>
          <c:x val="6.0942092374448573E-2"/>
          <c:y val="8.8069306424857635E-2"/>
          <c:w val="0.83639036637044972"/>
          <c:h val="0.8439474878612897"/>
        </c:manualLayout>
      </c:layout>
      <c:barChart>
        <c:barDir val="col"/>
        <c:grouping val="clustered"/>
        <c:varyColors val="0"/>
        <c:ser>
          <c:idx val="0"/>
          <c:order val="0"/>
          <c:tx>
            <c:v>Municipality</c:v>
          </c:tx>
          <c:invertIfNegative val="0"/>
          <c:cat>
            <c:strRef>
              <c:f>'5.10.2'!$B$3:$D$3</c:f>
              <c:strCache>
                <c:ptCount val="3"/>
                <c:pt idx="0">
                  <c:v>Year -2</c:v>
                </c:pt>
                <c:pt idx="1">
                  <c:v>Year -1</c:v>
                </c:pt>
                <c:pt idx="2">
                  <c:v>Year 0</c:v>
                </c:pt>
              </c:strCache>
            </c:strRef>
          </c:cat>
          <c:val>
            <c:numRef>
              <c:f>'5.10.2'!$B$4:$D$4</c:f>
              <c:numCache>
                <c:formatCode>0</c:formatCode>
                <c:ptCount val="3"/>
                <c:pt idx="0">
                  <c:v>300</c:v>
                </c:pt>
                <c:pt idx="1">
                  <c:v>382</c:v>
                </c:pt>
                <c:pt idx="2">
                  <c:v>355</c:v>
                </c:pt>
              </c:numCache>
            </c:numRef>
          </c:val>
        </c:ser>
        <c:ser>
          <c:idx val="1"/>
          <c:order val="1"/>
          <c:tx>
            <c:v>Municipal Entities</c:v>
          </c:tx>
          <c:invertIfNegative val="0"/>
          <c:cat>
            <c:strRef>
              <c:f>'5.10.2'!$B$3:$D$3</c:f>
              <c:strCache>
                <c:ptCount val="3"/>
                <c:pt idx="0">
                  <c:v>Year -2</c:v>
                </c:pt>
                <c:pt idx="1">
                  <c:v>Year -1</c:v>
                </c:pt>
                <c:pt idx="2">
                  <c:v>Year 0</c:v>
                </c:pt>
              </c:strCache>
            </c:strRef>
          </c:cat>
          <c:val>
            <c:numRef>
              <c:f>'5.10.2'!$B$5:$D$5</c:f>
              <c:numCache>
                <c:formatCode>0</c:formatCode>
                <c:ptCount val="3"/>
                <c:pt idx="0">
                  <c:v>200</c:v>
                </c:pt>
                <c:pt idx="1">
                  <c:v>250</c:v>
                </c:pt>
                <c:pt idx="2">
                  <c:v>270</c:v>
                </c:pt>
              </c:numCache>
            </c:numRef>
          </c:val>
        </c:ser>
        <c:dLbls>
          <c:showLegendKey val="0"/>
          <c:showVal val="0"/>
          <c:showCatName val="0"/>
          <c:showSerName val="0"/>
          <c:showPercent val="0"/>
          <c:showBubbleSize val="0"/>
        </c:dLbls>
        <c:gapWidth val="150"/>
        <c:axId val="149861120"/>
        <c:axId val="149862656"/>
      </c:barChart>
      <c:catAx>
        <c:axId val="149861120"/>
        <c:scaling>
          <c:orientation val="minMax"/>
        </c:scaling>
        <c:delete val="0"/>
        <c:axPos val="b"/>
        <c:majorTickMark val="none"/>
        <c:minorTickMark val="none"/>
        <c:tickLblPos val="nextTo"/>
        <c:txPr>
          <a:bodyPr/>
          <a:lstStyle/>
          <a:p>
            <a:pPr>
              <a:defRPr lang="en-GB">
                <a:latin typeface="Arial Narrow" pitchFamily="34" charset="0"/>
              </a:defRPr>
            </a:pPr>
            <a:endParaRPr lang="en-US"/>
          </a:p>
        </c:txPr>
        <c:crossAx val="149862656"/>
        <c:crosses val="autoZero"/>
        <c:auto val="1"/>
        <c:lblAlgn val="ctr"/>
        <c:lblOffset val="100"/>
        <c:noMultiLvlLbl val="0"/>
      </c:catAx>
      <c:valAx>
        <c:axId val="149862656"/>
        <c:scaling>
          <c:orientation val="minMax"/>
          <c:max val="400"/>
        </c:scaling>
        <c:delete val="0"/>
        <c:axPos val="l"/>
        <c:majorGridlines/>
        <c:title>
          <c:tx>
            <c:rich>
              <a:bodyPr/>
              <a:lstStyle/>
              <a:p>
                <a:pPr>
                  <a:defRPr lang="en-GB">
                    <a:latin typeface="Arial Narrow" pitchFamily="34" charset="0"/>
                  </a:defRPr>
                </a:pPr>
                <a:r>
                  <a:rPr lang="en-US">
                    <a:latin typeface="Arial Narrow" pitchFamily="34" charset="0"/>
                  </a:rPr>
                  <a:t>R million</a:t>
                </a:r>
              </a:p>
            </c:rich>
          </c:tx>
          <c:overlay val="0"/>
        </c:title>
        <c:numFmt formatCode="0" sourceLinked="1"/>
        <c:majorTickMark val="out"/>
        <c:minorTickMark val="none"/>
        <c:tickLblPos val="nextTo"/>
        <c:txPr>
          <a:bodyPr/>
          <a:lstStyle/>
          <a:p>
            <a:pPr>
              <a:defRPr lang="en-GB">
                <a:latin typeface="Arial Narrow" pitchFamily="34" charset="0"/>
              </a:defRPr>
            </a:pPr>
            <a:endParaRPr lang="en-US"/>
          </a:p>
        </c:txPr>
        <c:crossAx val="149861120"/>
        <c:crosses val="autoZero"/>
        <c:crossBetween val="between"/>
        <c:majorUnit val="50"/>
      </c:valAx>
    </c:plotArea>
    <c:legend>
      <c:legendPos val="r"/>
      <c:layout>
        <c:manualLayout>
          <c:xMode val="edge"/>
          <c:yMode val="edge"/>
          <c:x val="0.88273746895982352"/>
          <c:y val="0.5305910994106906"/>
          <c:w val="0.10908071256552312"/>
          <c:h val="6.1583993349789742E-2"/>
        </c:manualLayout>
      </c:layout>
      <c:overlay val="0"/>
      <c:txPr>
        <a:bodyPr/>
        <a:lstStyle/>
        <a:p>
          <a:pPr>
            <a:defRPr lang="en-GB">
              <a:latin typeface="Arial Narrow" pitchFamily="34" charset="0"/>
            </a:defRPr>
          </a:pPr>
          <a:endParaRPr lang="en-US"/>
        </a:p>
      </c:txPr>
    </c:legend>
    <c:plotVisOnly val="1"/>
    <c:dispBlanksAs val="gap"/>
    <c:showDLblsOverMax val="0"/>
  </c:char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Revenue by Standard Classification</a:t>
            </a:r>
          </a:p>
        </c:rich>
      </c:tx>
      <c:overlay val="0"/>
    </c:title>
    <c:autoTitleDeleted val="0"/>
    <c:plotArea>
      <c:layout/>
      <c:barChart>
        <c:barDir val="col"/>
        <c:grouping val="clustered"/>
        <c:varyColors val="0"/>
        <c:ser>
          <c:idx val="0"/>
          <c:order val="0"/>
          <c:tx>
            <c:strRef>
              <c:f>'A2'!$H$3</c:f>
              <c:strCache>
                <c:ptCount val="1"/>
                <c:pt idx="0">
                  <c:v>Full Year Forecast</c:v>
                </c:pt>
              </c:strCache>
            </c:strRef>
          </c:tx>
          <c:invertIfNegative val="0"/>
          <c:cat>
            <c:strRef>
              <c:f>('A2'!$A$6:$A$8,'A2'!$A$10:$A$14,'A2'!$A$16:$A$18,'A2'!$A$20:$A$24)</c:f>
              <c:strCache>
                <c:ptCount val="16"/>
                <c:pt idx="0">
                  <c:v>Executive and council</c:v>
                </c:pt>
                <c:pt idx="1">
                  <c:v>Budget and treasury office</c:v>
                </c:pt>
                <c:pt idx="2">
                  <c:v>Corporate services</c:v>
                </c:pt>
                <c:pt idx="3">
                  <c:v>Community and social services</c:v>
                </c:pt>
                <c:pt idx="4">
                  <c:v>Sport and recreation</c:v>
                </c:pt>
                <c:pt idx="5">
                  <c:v>Public safety</c:v>
                </c:pt>
                <c:pt idx="6">
                  <c:v>Housing</c:v>
                </c:pt>
                <c:pt idx="7">
                  <c:v>Health</c:v>
                </c:pt>
                <c:pt idx="8">
                  <c:v>Planning and development</c:v>
                </c:pt>
                <c:pt idx="9">
                  <c:v>Road transport</c:v>
                </c:pt>
                <c:pt idx="10">
                  <c:v>Environmental protection</c:v>
                </c:pt>
                <c:pt idx="11">
                  <c:v>Electricity</c:v>
                </c:pt>
                <c:pt idx="12">
                  <c:v>Water</c:v>
                </c:pt>
                <c:pt idx="13">
                  <c:v>Waste water management</c:v>
                </c:pt>
                <c:pt idx="14">
                  <c:v>Waste management</c:v>
                </c:pt>
                <c:pt idx="15">
                  <c:v>Other</c:v>
                </c:pt>
              </c:strCache>
            </c:strRef>
          </c:cat>
          <c:val>
            <c:numRef>
              <c:f>('A2'!$H$6:$H$8,'A2'!$H$10:$H$14,'A2'!$H$16:$H$18,'A2'!$H$20:$H$24)</c:f>
              <c:numCache>
                <c:formatCode>_(* #,##0,_);_(* \(#,##0,\);_(* "–"?_);_(@_)</c:formatCode>
                <c:ptCount val="16"/>
                <c:pt idx="0">
                  <c:v>4294132.4400000004</c:v>
                </c:pt>
                <c:pt idx="1">
                  <c:v>43499822.399999999</c:v>
                </c:pt>
                <c:pt idx="2">
                  <c:v>848154.72</c:v>
                </c:pt>
                <c:pt idx="3">
                  <c:v>4357350.3899999997</c:v>
                </c:pt>
                <c:pt idx="4">
                  <c:v>6154610.8799999999</c:v>
                </c:pt>
                <c:pt idx="5">
                  <c:v>80333.899999999994</c:v>
                </c:pt>
                <c:pt idx="6">
                  <c:v>4768158.6399999997</c:v>
                </c:pt>
                <c:pt idx="7">
                  <c:v>133225.04</c:v>
                </c:pt>
                <c:pt idx="8">
                  <c:v>44313.48</c:v>
                </c:pt>
                <c:pt idx="9">
                  <c:v>4619549.8</c:v>
                </c:pt>
                <c:pt idx="10">
                  <c:v>48881.88</c:v>
                </c:pt>
                <c:pt idx="11">
                  <c:v>31880250.32</c:v>
                </c:pt>
                <c:pt idx="12">
                  <c:v>29595115.68</c:v>
                </c:pt>
                <c:pt idx="13">
                  <c:v>8318920.3200000003</c:v>
                </c:pt>
                <c:pt idx="14">
                  <c:v>6366096.4500000002</c:v>
                </c:pt>
                <c:pt idx="15">
                  <c:v>5254353.3600000003</c:v>
                </c:pt>
              </c:numCache>
            </c:numRef>
          </c:val>
        </c:ser>
        <c:dLbls>
          <c:showLegendKey val="0"/>
          <c:showVal val="0"/>
          <c:showCatName val="0"/>
          <c:showSerName val="0"/>
          <c:showPercent val="0"/>
          <c:showBubbleSize val="0"/>
        </c:dLbls>
        <c:gapWidth val="150"/>
        <c:axId val="151555072"/>
        <c:axId val="151577344"/>
      </c:barChart>
      <c:catAx>
        <c:axId val="151555072"/>
        <c:scaling>
          <c:orientation val="minMax"/>
        </c:scaling>
        <c:delete val="0"/>
        <c:axPos val="b"/>
        <c:majorTickMark val="none"/>
        <c:minorTickMark val="none"/>
        <c:tickLblPos val="nextTo"/>
        <c:txPr>
          <a:bodyPr/>
          <a:lstStyle/>
          <a:p>
            <a:pPr>
              <a:defRPr lang="en-US"/>
            </a:pPr>
            <a:endParaRPr lang="en-US"/>
          </a:p>
        </c:txPr>
        <c:crossAx val="151577344"/>
        <c:crosses val="autoZero"/>
        <c:auto val="1"/>
        <c:lblAlgn val="ctr"/>
        <c:lblOffset val="100"/>
        <c:noMultiLvlLbl val="0"/>
      </c:catAx>
      <c:valAx>
        <c:axId val="151577344"/>
        <c:scaling>
          <c:orientation val="minMax"/>
        </c:scaling>
        <c:delete val="0"/>
        <c:axPos val="l"/>
        <c:majorGridlines/>
        <c:title>
          <c:tx>
            <c:strRef>
              <c:f>'A2'!$A$3</c:f>
              <c:strCache>
                <c:ptCount val="1"/>
                <c:pt idx="0">
                  <c:v>R thousand</c:v>
                </c:pt>
              </c:strCache>
            </c:strRef>
          </c:tx>
          <c:overlay val="0"/>
          <c:txPr>
            <a:bodyPr/>
            <a:lstStyle/>
            <a:p>
              <a:pPr>
                <a:defRPr lang="en-US"/>
              </a:pPr>
              <a:endParaRPr lang="en-US"/>
            </a:p>
          </c:txPr>
        </c:title>
        <c:numFmt formatCode="_(* #,##0,_);_(* \(#,##0,\);_(* &quot;–&quot;?_);_(@_)" sourceLinked="1"/>
        <c:majorTickMark val="out"/>
        <c:minorTickMark val="none"/>
        <c:tickLblPos val="nextTo"/>
        <c:txPr>
          <a:bodyPr/>
          <a:lstStyle/>
          <a:p>
            <a:pPr>
              <a:defRPr lang="en-US"/>
            </a:pPr>
            <a:endParaRPr lang="en-US"/>
          </a:p>
        </c:txPr>
        <c:crossAx val="151555072"/>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Expenditure by Standard Classification</a:t>
            </a:r>
          </a:p>
        </c:rich>
      </c:tx>
      <c:overlay val="0"/>
    </c:title>
    <c:autoTitleDeleted val="0"/>
    <c:plotArea>
      <c:layout/>
      <c:barChart>
        <c:barDir val="col"/>
        <c:grouping val="clustered"/>
        <c:varyColors val="0"/>
        <c:ser>
          <c:idx val="0"/>
          <c:order val="0"/>
          <c:tx>
            <c:strRef>
              <c:f>'A2'!$H$3</c:f>
              <c:strCache>
                <c:ptCount val="1"/>
                <c:pt idx="0">
                  <c:v>Full Year Forecast</c:v>
                </c:pt>
              </c:strCache>
            </c:strRef>
          </c:tx>
          <c:invertIfNegative val="0"/>
          <c:cat>
            <c:strRef>
              <c:f>('A2'!$A$29:$A$31,'A2'!$A$33:$A$37,'A2'!$A$39:$A$41,'A2'!$A$43:$A$47)</c:f>
              <c:strCache>
                <c:ptCount val="16"/>
                <c:pt idx="0">
                  <c:v>Executive and council</c:v>
                </c:pt>
                <c:pt idx="1">
                  <c:v>Budget and treasury office</c:v>
                </c:pt>
                <c:pt idx="2">
                  <c:v>Corporate services</c:v>
                </c:pt>
                <c:pt idx="3">
                  <c:v>Community and social services</c:v>
                </c:pt>
                <c:pt idx="4">
                  <c:v>Sport and recreation</c:v>
                </c:pt>
                <c:pt idx="5">
                  <c:v>Public safety</c:v>
                </c:pt>
                <c:pt idx="6">
                  <c:v>Housing</c:v>
                </c:pt>
                <c:pt idx="7">
                  <c:v>Health</c:v>
                </c:pt>
                <c:pt idx="8">
                  <c:v>Planning and development</c:v>
                </c:pt>
                <c:pt idx="9">
                  <c:v>Road transport</c:v>
                </c:pt>
                <c:pt idx="10">
                  <c:v>Environmental protection</c:v>
                </c:pt>
                <c:pt idx="11">
                  <c:v>Electricity</c:v>
                </c:pt>
                <c:pt idx="12">
                  <c:v>Water</c:v>
                </c:pt>
                <c:pt idx="13">
                  <c:v>Waste water management</c:v>
                </c:pt>
                <c:pt idx="14">
                  <c:v>Waste management</c:v>
                </c:pt>
                <c:pt idx="15">
                  <c:v>Other</c:v>
                </c:pt>
              </c:strCache>
            </c:strRef>
          </c:cat>
          <c:val>
            <c:numRef>
              <c:f>('A2'!$H$29:$H$31,'A2'!$H$33:$H$37,'A2'!$H$39:$H$41,'A2'!$H$43:$H$47)</c:f>
              <c:numCache>
                <c:formatCode>_(* #,##0,_);_(* \(#,##0,\);_(* "–"?_);_(@_)</c:formatCode>
                <c:ptCount val="16"/>
                <c:pt idx="0">
                  <c:v>4106020.5</c:v>
                </c:pt>
                <c:pt idx="1">
                  <c:v>5116071.5999999996</c:v>
                </c:pt>
                <c:pt idx="2">
                  <c:v>6808792.2000000002</c:v>
                </c:pt>
                <c:pt idx="3">
                  <c:v>19027313.579999998</c:v>
                </c:pt>
                <c:pt idx="4">
                  <c:v>15468452</c:v>
                </c:pt>
                <c:pt idx="5">
                  <c:v>6067553.3600000003</c:v>
                </c:pt>
                <c:pt idx="6">
                  <c:v>4744725.4400000004</c:v>
                </c:pt>
                <c:pt idx="7">
                  <c:v>4427534.0199999996</c:v>
                </c:pt>
                <c:pt idx="8">
                  <c:v>5838824.1500000004</c:v>
                </c:pt>
                <c:pt idx="9">
                  <c:v>6542125</c:v>
                </c:pt>
                <c:pt idx="10">
                  <c:v>4913865.13</c:v>
                </c:pt>
                <c:pt idx="11">
                  <c:v>11791872.300000001</c:v>
                </c:pt>
                <c:pt idx="12">
                  <c:v>22336091.050000001</c:v>
                </c:pt>
                <c:pt idx="13">
                  <c:v>4918001.68</c:v>
                </c:pt>
                <c:pt idx="14">
                  <c:v>13659041.789999999</c:v>
                </c:pt>
                <c:pt idx="15">
                  <c:v>12479007.529999999</c:v>
                </c:pt>
              </c:numCache>
            </c:numRef>
          </c:val>
        </c:ser>
        <c:dLbls>
          <c:showLegendKey val="0"/>
          <c:showVal val="0"/>
          <c:showCatName val="0"/>
          <c:showSerName val="0"/>
          <c:showPercent val="0"/>
          <c:showBubbleSize val="0"/>
        </c:dLbls>
        <c:gapWidth val="150"/>
        <c:axId val="152204032"/>
        <c:axId val="152205568"/>
      </c:barChart>
      <c:catAx>
        <c:axId val="152204032"/>
        <c:scaling>
          <c:orientation val="minMax"/>
        </c:scaling>
        <c:delete val="0"/>
        <c:axPos val="b"/>
        <c:majorTickMark val="none"/>
        <c:minorTickMark val="none"/>
        <c:tickLblPos val="nextTo"/>
        <c:txPr>
          <a:bodyPr/>
          <a:lstStyle/>
          <a:p>
            <a:pPr>
              <a:defRPr lang="en-US"/>
            </a:pPr>
            <a:endParaRPr lang="en-US"/>
          </a:p>
        </c:txPr>
        <c:crossAx val="152205568"/>
        <c:crosses val="autoZero"/>
        <c:auto val="1"/>
        <c:lblAlgn val="ctr"/>
        <c:lblOffset val="100"/>
        <c:noMultiLvlLbl val="0"/>
      </c:catAx>
      <c:valAx>
        <c:axId val="152205568"/>
        <c:scaling>
          <c:orientation val="minMax"/>
        </c:scaling>
        <c:delete val="0"/>
        <c:axPos val="l"/>
        <c:majorGridlines/>
        <c:title>
          <c:tx>
            <c:strRef>
              <c:f>'A2'!$A$3</c:f>
              <c:strCache>
                <c:ptCount val="1"/>
                <c:pt idx="0">
                  <c:v>R thousand</c:v>
                </c:pt>
              </c:strCache>
            </c:strRef>
          </c:tx>
          <c:overlay val="0"/>
          <c:txPr>
            <a:bodyPr/>
            <a:lstStyle/>
            <a:p>
              <a:pPr>
                <a:defRPr lang="en-US"/>
              </a:pPr>
              <a:endParaRPr lang="en-US"/>
            </a:p>
          </c:txPr>
        </c:title>
        <c:numFmt formatCode="_(* #,##0,_);_(* \(#,##0,\);_(* &quot;–&quot;?_);_(@_)" sourceLinked="1"/>
        <c:majorTickMark val="none"/>
        <c:minorTickMark val="none"/>
        <c:tickLblPos val="nextTo"/>
        <c:txPr>
          <a:bodyPr/>
          <a:lstStyle/>
          <a:p>
            <a:pPr>
              <a:defRPr lang="en-US"/>
            </a:pPr>
            <a:endParaRPr lang="en-US"/>
          </a:p>
        </c:txPr>
        <c:crossAx val="152204032"/>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'A4'!$A$24</c:f>
          <c:strCache>
            <c:ptCount val="1"/>
            <c:pt idx="0">
              <c:v>Expenditure By Type</c:v>
            </c:pt>
          </c:strCache>
        </c:strRef>
      </c:tx>
      <c:overlay val="0"/>
      <c:txPr>
        <a:bodyPr/>
        <a:lstStyle/>
        <a:p>
          <a:pPr>
            <a:defRPr lang="en-US"/>
          </a:pPr>
          <a:endParaRPr lang="en-US"/>
        </a:p>
      </c:txPr>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25"/>
          <c:cat>
            <c:strRef>
              <c:f>'A4'!$A$25:$A$35</c:f>
              <c:strCache>
                <c:ptCount val="11"/>
                <c:pt idx="0">
                  <c:v>Employee related costs</c:v>
                </c:pt>
                <c:pt idx="1">
                  <c:v>Remuneration of councillors</c:v>
                </c:pt>
                <c:pt idx="2">
                  <c:v>Debt impairment</c:v>
                </c:pt>
                <c:pt idx="3">
                  <c:v>Depreciation &amp; asset impairment</c:v>
                </c:pt>
                <c:pt idx="4">
                  <c:v>Finance charges</c:v>
                </c:pt>
                <c:pt idx="5">
                  <c:v>Bulk purchases</c:v>
                </c:pt>
                <c:pt idx="6">
                  <c:v>Other materials</c:v>
                </c:pt>
                <c:pt idx="7">
                  <c:v>Contracted services</c:v>
                </c:pt>
                <c:pt idx="8">
                  <c:v>Transfers and grants</c:v>
                </c:pt>
                <c:pt idx="9">
                  <c:v>Other expenditure</c:v>
                </c:pt>
                <c:pt idx="10">
                  <c:v>Loss on disposal of PPE</c:v>
                </c:pt>
              </c:strCache>
            </c:strRef>
          </c:cat>
          <c:val>
            <c:numRef>
              <c:f>'A4'!$I$25:$I$35</c:f>
              <c:numCache>
                <c:formatCode>_(* #,##0,_);_(* \(#,##0,\);_(* "–"?_);_(@_)</c:formatCode>
                <c:ptCount val="11"/>
                <c:pt idx="0">
                  <c:v>26464865.850000001</c:v>
                </c:pt>
                <c:pt idx="1">
                  <c:v>4888245.78</c:v>
                </c:pt>
                <c:pt idx="2">
                  <c:v>13533824.1</c:v>
                </c:pt>
                <c:pt idx="3">
                  <c:v>19563830.640000001</c:v>
                </c:pt>
                <c:pt idx="4">
                  <c:v>4371892</c:v>
                </c:pt>
                <c:pt idx="5">
                  <c:v>24183755.75</c:v>
                </c:pt>
                <c:pt idx="6">
                  <c:v>4105999.8</c:v>
                </c:pt>
                <c:pt idx="7">
                  <c:v>24690239.350000001</c:v>
                </c:pt>
                <c:pt idx="8">
                  <c:v>1916346.25</c:v>
                </c:pt>
                <c:pt idx="9">
                  <c:v>41145314.549999997</c:v>
                </c:pt>
                <c:pt idx="10">
                  <c:v>4294348.6399999997</c:v>
                </c:pt>
              </c:numCache>
            </c:numRef>
          </c:val>
        </c:ser>
        <c:dLbls>
          <c:showLegendKey val="0"/>
          <c:showVal val="0"/>
          <c:showCatName val="0"/>
          <c:showSerName val="0"/>
          <c:showPercent val="1"/>
          <c:showBubbleSize val="0"/>
          <c:showLeaderLines val="0"/>
        </c:dLbls>
      </c:pie3DChart>
    </c:plotArea>
    <c:legend>
      <c:legendPos val="r"/>
      <c:overlay val="0"/>
      <c:txPr>
        <a:bodyPr/>
        <a:lstStyle/>
        <a:p>
          <a:pPr>
            <a:defRPr lang="en-US"/>
          </a:pPr>
          <a:endParaRPr lang="en-US"/>
        </a:p>
      </c:txPr>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'A10 - 2'!$A$5</c:f>
          <c:strCache>
            <c:ptCount val="1"/>
            <c:pt idx="0">
              <c:v>Water: (above min level)</c:v>
            </c:pt>
          </c:strCache>
        </c:strRef>
      </c:tx>
      <c:overlay val="0"/>
      <c:txPr>
        <a:bodyPr/>
        <a:lstStyle/>
        <a:p>
          <a:pPr>
            <a:defRPr lang="en-US"/>
          </a:pPr>
          <a:endParaRPr lang="en-US"/>
        </a:p>
      </c:txPr>
    </c:title>
    <c:autoTitleDeleted val="0"/>
    <c:plotArea>
      <c:layout/>
      <c:lineChart>
        <c:grouping val="standard"/>
        <c:varyColors val="0"/>
        <c:ser>
          <c:idx val="0"/>
          <c:order val="0"/>
          <c:tx>
            <c:strRef>
              <c:f>'A10 - 2'!$A$10</c:f>
              <c:strCache>
                <c:ptCount val="1"/>
                <c:pt idx="0">
                  <c:v>Minimum Service Level and Above sub-total</c:v>
                </c:pt>
              </c:strCache>
            </c:strRef>
          </c:tx>
          <c:cat>
            <c:strRef>
              <c:f>('A10 - 2'!$C$2,'A10 - 2'!$D$2,'A10 - 2'!$E$2,'A10 - 2'!$F$2:$H$2)</c:f>
              <c:strCache>
                <c:ptCount val="3"/>
                <c:pt idx="0">
                  <c:v>Year -3</c:v>
                </c:pt>
                <c:pt idx="1">
                  <c:v>Year -2</c:v>
                </c:pt>
                <c:pt idx="2">
                  <c:v>Year -1</c:v>
                </c:pt>
              </c:strCache>
            </c:strRef>
          </c:cat>
          <c:val>
            <c:numRef>
              <c:f>('A10 - 2'!$C$10,'A10 - 2'!$D$10,'A10 - 2'!$E$10,'A10 - 2'!$H$10)</c:f>
              <c:numCache>
                <c:formatCode>_(* #,##0,_);_(* \(#,##0,\);_(* "–"?_);_(@_)</c:formatCode>
                <c:ptCount val="4"/>
                <c:pt idx="0">
                  <c:v>1989879</c:v>
                </c:pt>
                <c:pt idx="1">
                  <c:v>1897588</c:v>
                </c:pt>
                <c:pt idx="2">
                  <c:v>1576034</c:v>
                </c:pt>
                <c:pt idx="3">
                  <c:v>1878584</c:v>
                </c:pt>
              </c:numCache>
            </c:numRef>
          </c:val>
          <c:smooth val="0"/>
        </c:ser>
        <c:ser>
          <c:idx val="1"/>
          <c:order val="1"/>
          <c:tx>
            <c:strRef>
              <c:f>'A10 - 2'!$A$16</c:f>
              <c:strCache>
                <c:ptCount val="1"/>
                <c:pt idx="0">
                  <c:v>Below Minimum Service Level sub-total</c:v>
                </c:pt>
              </c:strCache>
            </c:strRef>
          </c:tx>
          <c:cat>
            <c:strRef>
              <c:f>('A10 - 2'!$C$2,'A10 - 2'!$D$2,'A10 - 2'!$E$2,'A10 - 2'!$F$2:$H$2)</c:f>
              <c:strCache>
                <c:ptCount val="3"/>
                <c:pt idx="0">
                  <c:v>Year -3</c:v>
                </c:pt>
                <c:pt idx="1">
                  <c:v>Year -2</c:v>
                </c:pt>
                <c:pt idx="2">
                  <c:v>Year -1</c:v>
                </c:pt>
              </c:strCache>
            </c:strRef>
          </c:cat>
          <c:val>
            <c:numRef>
              <c:f>('A10 - 2'!$C$16,'A10 - 2'!$D$16,'A10 - 2'!$E$16,'A10 - 2'!$H$16)</c:f>
              <c:numCache>
                <c:formatCode>_(* #,##0,_);_(* \(#,##0,\);_(* "–"?_);_(@_)</c:formatCode>
                <c:ptCount val="4"/>
                <c:pt idx="0">
                  <c:v>486456</c:v>
                </c:pt>
                <c:pt idx="1">
                  <c:v>358684</c:v>
                </c:pt>
                <c:pt idx="2">
                  <c:v>865485</c:v>
                </c:pt>
                <c:pt idx="3">
                  <c:v>486456</c:v>
                </c:pt>
              </c:numCache>
            </c:numRef>
          </c:val>
          <c:smooth val="0"/>
        </c:ser>
        <c:dLbls>
          <c:showLegendKey val="0"/>
          <c:showVal val="0"/>
          <c:showCatName val="0"/>
          <c:showSerName val="0"/>
          <c:showPercent val="0"/>
          <c:showBubbleSize val="0"/>
        </c:dLbls>
        <c:marker val="1"/>
        <c:smooth val="0"/>
        <c:axId val="152983808"/>
        <c:axId val="152989696"/>
      </c:lineChart>
      <c:catAx>
        <c:axId val="152983808"/>
        <c:scaling>
          <c:orientation val="minMax"/>
        </c:scaling>
        <c:delete val="0"/>
        <c:axPos val="b"/>
        <c:majorTickMark val="none"/>
        <c:minorTickMark val="none"/>
        <c:tickLblPos val="nextTo"/>
        <c:txPr>
          <a:bodyPr/>
          <a:lstStyle/>
          <a:p>
            <a:pPr>
              <a:defRPr lang="en-US"/>
            </a:pPr>
            <a:endParaRPr lang="en-US"/>
          </a:p>
        </c:txPr>
        <c:crossAx val="152989696"/>
        <c:crosses val="autoZero"/>
        <c:auto val="1"/>
        <c:lblAlgn val="ctr"/>
        <c:lblOffset val="100"/>
        <c:noMultiLvlLbl val="0"/>
      </c:catAx>
      <c:valAx>
        <c:axId val="152989696"/>
        <c:scaling>
          <c:orientation val="minMax"/>
        </c:scaling>
        <c:delete val="0"/>
        <c:axPos val="l"/>
        <c:majorGridlines/>
        <c:title>
          <c:tx>
            <c:strRef>
              <c:f>'A10 - 2'!$A$4</c:f>
              <c:strCache>
                <c:ptCount val="1"/>
                <c:pt idx="0">
                  <c:v>Household (000)</c:v>
                </c:pt>
              </c:strCache>
            </c:strRef>
          </c:tx>
          <c:overlay val="0"/>
          <c:txPr>
            <a:bodyPr/>
            <a:lstStyle/>
            <a:p>
              <a:pPr>
                <a:defRPr lang="en-US"/>
              </a:pPr>
              <a:endParaRPr lang="en-US"/>
            </a:p>
          </c:txPr>
        </c:title>
        <c:numFmt formatCode="_(* #,##0,_);_(* \(#,##0,\);_(* &quot;–&quot;?_);_(@_)" sourceLinked="1"/>
        <c:majorTickMark val="none"/>
        <c:minorTickMark val="none"/>
        <c:tickLblPos val="nextTo"/>
        <c:txPr>
          <a:bodyPr/>
          <a:lstStyle/>
          <a:p>
            <a:pPr>
              <a:defRPr lang="en-US"/>
            </a:pPr>
            <a:endParaRPr lang="en-US"/>
          </a:p>
        </c:txPr>
        <c:crossAx val="152983808"/>
        <c:crosses val="autoZero"/>
        <c:crossBetween val="between"/>
      </c:valAx>
    </c:plotArea>
    <c:legend>
      <c:legendPos val="r"/>
      <c:overlay val="0"/>
      <c:txPr>
        <a:bodyPr/>
        <a:lstStyle/>
        <a:p>
          <a:pPr>
            <a:defRPr lang="en-US"/>
          </a:pPr>
          <a:endParaRPr lang="en-US"/>
        </a:p>
      </c:txPr>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'A10 - 2'!$A$38</c:f>
          <c:strCache>
            <c:ptCount val="1"/>
            <c:pt idx="0">
              <c:v>Sanitation/sewerage: (above minimum level)</c:v>
            </c:pt>
          </c:strCache>
        </c:strRef>
      </c:tx>
      <c:overlay val="0"/>
      <c:txPr>
        <a:bodyPr/>
        <a:lstStyle/>
        <a:p>
          <a:pPr>
            <a:defRPr lang="en-US"/>
          </a:pPr>
          <a:endParaRPr lang="en-US"/>
        </a:p>
      </c:txPr>
    </c:title>
    <c:autoTitleDeleted val="0"/>
    <c:plotArea>
      <c:layout/>
      <c:lineChart>
        <c:grouping val="standard"/>
        <c:varyColors val="0"/>
        <c:ser>
          <c:idx val="0"/>
          <c:order val="0"/>
          <c:tx>
            <c:strRef>
              <c:f>'A10 - 2'!$A$44</c:f>
              <c:strCache>
                <c:ptCount val="1"/>
                <c:pt idx="0">
                  <c:v>Minimum Service Level and Above sub-total</c:v>
                </c:pt>
              </c:strCache>
            </c:strRef>
          </c:tx>
          <c:cat>
            <c:strRef>
              <c:f>('A10 - 2'!$C$2,'A10 - 2'!$D$2,'A10 - 2'!$E$2,'A10 - 2'!$F$2:$H$2)</c:f>
              <c:strCache>
                <c:ptCount val="3"/>
                <c:pt idx="0">
                  <c:v>Year -3</c:v>
                </c:pt>
                <c:pt idx="1">
                  <c:v>Year -2</c:v>
                </c:pt>
                <c:pt idx="2">
                  <c:v>Year -1</c:v>
                </c:pt>
              </c:strCache>
            </c:strRef>
          </c:cat>
          <c:val>
            <c:numRef>
              <c:f>('A10 - 2'!$C$44,'A10 - 2'!$D$44,'A10 - 2'!$E$44,'A10 - 2'!$H$44)</c:f>
              <c:numCache>
                <c:formatCode>_(* #,##0,_);_(* \(#,##0,\);_(* "–"?_);_(@_)</c:formatCode>
                <c:ptCount val="4"/>
                <c:pt idx="0">
                  <c:v>2324956.9000000004</c:v>
                </c:pt>
                <c:pt idx="1">
                  <c:v>2235924.7999999998</c:v>
                </c:pt>
                <c:pt idx="2">
                  <c:v>1850703.4</c:v>
                </c:pt>
                <c:pt idx="3">
                  <c:v>2177812.4000000004</c:v>
                </c:pt>
              </c:numCache>
            </c:numRef>
          </c:val>
          <c:smooth val="0"/>
        </c:ser>
        <c:ser>
          <c:idx val="1"/>
          <c:order val="1"/>
          <c:tx>
            <c:strRef>
              <c:f>'A10 - 2'!$A$50</c:f>
              <c:strCache>
                <c:ptCount val="1"/>
                <c:pt idx="0">
                  <c:v>Below Minimum Service Level sub-total</c:v>
                </c:pt>
              </c:strCache>
            </c:strRef>
          </c:tx>
          <c:cat>
            <c:strRef>
              <c:f>('A10 - 2'!$C$2,'A10 - 2'!$D$2,'A10 - 2'!$E$2,'A10 - 2'!$F$2:$H$2)</c:f>
              <c:strCache>
                <c:ptCount val="3"/>
                <c:pt idx="0">
                  <c:v>Year -3</c:v>
                </c:pt>
                <c:pt idx="1">
                  <c:v>Year -2</c:v>
                </c:pt>
                <c:pt idx="2">
                  <c:v>Year -1</c:v>
                </c:pt>
              </c:strCache>
            </c:strRef>
          </c:cat>
          <c:val>
            <c:numRef>
              <c:f>('A10 - 2'!$C$50,'A10 - 2'!$D$50,'A10 - 2'!$E$50,'A10 - 2'!$H$50)</c:f>
              <c:numCache>
                <c:formatCode>_(* #,##0,_);_(* \(#,##0,\);_(* "–"?_);_(@_)</c:formatCode>
                <c:ptCount val="4"/>
                <c:pt idx="0">
                  <c:v>1047480.1000000001</c:v>
                </c:pt>
                <c:pt idx="1">
                  <c:v>1498466.1</c:v>
                </c:pt>
                <c:pt idx="2">
                  <c:v>1485462.1</c:v>
                </c:pt>
                <c:pt idx="3">
                  <c:v>1270889.1000000001</c:v>
                </c:pt>
              </c:numCache>
            </c:numRef>
          </c:val>
          <c:smooth val="0"/>
        </c:ser>
        <c:dLbls>
          <c:showLegendKey val="0"/>
          <c:showVal val="0"/>
          <c:showCatName val="0"/>
          <c:showSerName val="0"/>
          <c:showPercent val="0"/>
          <c:showBubbleSize val="0"/>
        </c:dLbls>
        <c:marker val="1"/>
        <c:smooth val="0"/>
        <c:axId val="153015424"/>
        <c:axId val="153016960"/>
      </c:lineChart>
      <c:catAx>
        <c:axId val="153015424"/>
        <c:scaling>
          <c:orientation val="minMax"/>
        </c:scaling>
        <c:delete val="0"/>
        <c:axPos val="b"/>
        <c:majorTickMark val="none"/>
        <c:minorTickMark val="none"/>
        <c:tickLblPos val="nextTo"/>
        <c:txPr>
          <a:bodyPr/>
          <a:lstStyle/>
          <a:p>
            <a:pPr>
              <a:defRPr lang="en-US"/>
            </a:pPr>
            <a:endParaRPr lang="en-US"/>
          </a:p>
        </c:txPr>
        <c:crossAx val="153016960"/>
        <c:crosses val="autoZero"/>
        <c:auto val="1"/>
        <c:lblAlgn val="ctr"/>
        <c:lblOffset val="100"/>
        <c:noMultiLvlLbl val="0"/>
      </c:catAx>
      <c:valAx>
        <c:axId val="153016960"/>
        <c:scaling>
          <c:orientation val="minMax"/>
        </c:scaling>
        <c:delete val="0"/>
        <c:axPos val="l"/>
        <c:majorGridlines/>
        <c:title>
          <c:tx>
            <c:strRef>
              <c:f>'A10 - 2'!$A$18</c:f>
              <c:strCache>
                <c:ptCount val="1"/>
                <c:pt idx="0">
                  <c:v>Total number of households*</c:v>
                </c:pt>
              </c:strCache>
            </c:strRef>
          </c:tx>
          <c:overlay val="0"/>
          <c:txPr>
            <a:bodyPr/>
            <a:lstStyle/>
            <a:p>
              <a:pPr>
                <a:defRPr lang="en-US"/>
              </a:pPr>
              <a:endParaRPr lang="en-US"/>
            </a:p>
          </c:txPr>
        </c:title>
        <c:numFmt formatCode="_(* #,##0,_);_(* \(#,##0,\);_(* &quot;–&quot;?_);_(@_)" sourceLinked="1"/>
        <c:majorTickMark val="none"/>
        <c:minorTickMark val="none"/>
        <c:tickLblPos val="nextTo"/>
        <c:txPr>
          <a:bodyPr/>
          <a:lstStyle/>
          <a:p>
            <a:pPr>
              <a:defRPr lang="en-US"/>
            </a:pPr>
            <a:endParaRPr lang="en-US"/>
          </a:p>
        </c:txPr>
        <c:crossAx val="153015424"/>
        <c:crosses val="autoZero"/>
        <c:crossBetween val="between"/>
      </c:valAx>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'A10 - 2'!$A$72</c:f>
          <c:strCache>
            <c:ptCount val="1"/>
            <c:pt idx="0">
              <c:v>Energy: (above minimum level)</c:v>
            </c:pt>
          </c:strCache>
        </c:strRef>
      </c:tx>
      <c:overlay val="0"/>
      <c:txPr>
        <a:bodyPr/>
        <a:lstStyle/>
        <a:p>
          <a:pPr>
            <a:defRPr lang="en-US"/>
          </a:pPr>
          <a:endParaRPr lang="en-US"/>
        </a:p>
      </c:txPr>
    </c:title>
    <c:autoTitleDeleted val="0"/>
    <c:plotArea>
      <c:layout/>
      <c:lineChart>
        <c:grouping val="standard"/>
        <c:varyColors val="0"/>
        <c:ser>
          <c:idx val="0"/>
          <c:order val="0"/>
          <c:tx>
            <c:strRef>
              <c:f>'A10 - 2'!$A$75</c:f>
              <c:strCache>
                <c:ptCount val="1"/>
                <c:pt idx="0">
                  <c:v>Minimum Service Level and Above sub-total</c:v>
                </c:pt>
              </c:strCache>
            </c:strRef>
          </c:tx>
          <c:cat>
            <c:strRef>
              <c:f>('A10 - 2'!$C$2,'A10 - 2'!$D$2,'A10 - 2'!$E$2,'A10 - 2'!$F$2:$H$2)</c:f>
              <c:strCache>
                <c:ptCount val="3"/>
                <c:pt idx="0">
                  <c:v>Year -3</c:v>
                </c:pt>
                <c:pt idx="1">
                  <c:v>Year -2</c:v>
                </c:pt>
                <c:pt idx="2">
                  <c:v>Year -1</c:v>
                </c:pt>
              </c:strCache>
            </c:strRef>
          </c:cat>
          <c:val>
            <c:numRef>
              <c:f>('A10 - 2'!$C$75,'A10 - 2'!$D$75,'A10 - 2'!$E$75,'A10 - 2'!$H$75)</c:f>
              <c:numCache>
                <c:formatCode>_(* #,##0,_);_(* \(#,##0,\);_(* "–"?_);_(@_)</c:formatCode>
                <c:ptCount val="4"/>
                <c:pt idx="0">
                  <c:v>1219709</c:v>
                </c:pt>
                <c:pt idx="1">
                  <c:v>1133731</c:v>
                </c:pt>
                <c:pt idx="2">
                  <c:v>1410511</c:v>
                </c:pt>
                <c:pt idx="3">
                  <c:v>1088320</c:v>
                </c:pt>
              </c:numCache>
            </c:numRef>
          </c:val>
          <c:smooth val="0"/>
        </c:ser>
        <c:ser>
          <c:idx val="1"/>
          <c:order val="1"/>
          <c:tx>
            <c:strRef>
              <c:f>'A10 - 2'!$A$81</c:f>
              <c:strCache>
                <c:ptCount val="1"/>
                <c:pt idx="0">
                  <c:v>Below Minimum Service Level sub-total</c:v>
                </c:pt>
              </c:strCache>
            </c:strRef>
          </c:tx>
          <c:cat>
            <c:strRef>
              <c:f>('A10 - 2'!$C$2,'A10 - 2'!$D$2,'A10 - 2'!$E$2,'A10 - 2'!$F$2:$H$2)</c:f>
              <c:strCache>
                <c:ptCount val="3"/>
                <c:pt idx="0">
                  <c:v>Year -3</c:v>
                </c:pt>
                <c:pt idx="1">
                  <c:v>Year -2</c:v>
                </c:pt>
                <c:pt idx="2">
                  <c:v>Year -1</c:v>
                </c:pt>
              </c:strCache>
            </c:strRef>
          </c:cat>
          <c:val>
            <c:numRef>
              <c:f>('A10 - 2'!$C$81,'A10 - 2'!$D$81,'A10 - 2'!$E$81,'A10 - 2'!$H$81)</c:f>
              <c:numCache>
                <c:formatCode>_(* #,##0,_);_(* \(#,##0,\);_(* "–"?_);_(@_)</c:formatCode>
                <c:ptCount val="4"/>
                <c:pt idx="0">
                  <c:v>1090681</c:v>
                </c:pt>
                <c:pt idx="1">
                  <c:v>1013653</c:v>
                </c:pt>
                <c:pt idx="2">
                  <c:v>716622</c:v>
                </c:pt>
                <c:pt idx="3">
                  <c:v>664327</c:v>
                </c:pt>
              </c:numCache>
            </c:numRef>
          </c:val>
          <c:smooth val="0"/>
        </c:ser>
        <c:dLbls>
          <c:showLegendKey val="0"/>
          <c:showVal val="0"/>
          <c:showCatName val="0"/>
          <c:showSerName val="0"/>
          <c:showPercent val="0"/>
          <c:showBubbleSize val="0"/>
        </c:dLbls>
        <c:marker val="1"/>
        <c:smooth val="0"/>
        <c:axId val="153042944"/>
        <c:axId val="153044480"/>
      </c:lineChart>
      <c:catAx>
        <c:axId val="153042944"/>
        <c:scaling>
          <c:orientation val="minMax"/>
        </c:scaling>
        <c:delete val="0"/>
        <c:axPos val="b"/>
        <c:majorTickMark val="none"/>
        <c:minorTickMark val="none"/>
        <c:tickLblPos val="nextTo"/>
        <c:txPr>
          <a:bodyPr/>
          <a:lstStyle/>
          <a:p>
            <a:pPr>
              <a:defRPr lang="en-US"/>
            </a:pPr>
            <a:endParaRPr lang="en-US"/>
          </a:p>
        </c:txPr>
        <c:crossAx val="153044480"/>
        <c:crosses val="autoZero"/>
        <c:auto val="1"/>
        <c:lblAlgn val="ctr"/>
        <c:lblOffset val="100"/>
        <c:noMultiLvlLbl val="0"/>
      </c:catAx>
      <c:valAx>
        <c:axId val="153044480"/>
        <c:scaling>
          <c:orientation val="minMax"/>
        </c:scaling>
        <c:delete val="0"/>
        <c:axPos val="l"/>
        <c:majorGridlines/>
        <c:title>
          <c:tx>
            <c:strRef>
              <c:f>'A10 - 2'!$A$18</c:f>
              <c:strCache>
                <c:ptCount val="1"/>
                <c:pt idx="0">
                  <c:v>Total number of households*</c:v>
                </c:pt>
              </c:strCache>
            </c:strRef>
          </c:tx>
          <c:overlay val="0"/>
          <c:txPr>
            <a:bodyPr/>
            <a:lstStyle/>
            <a:p>
              <a:pPr>
                <a:defRPr lang="en-US"/>
              </a:pPr>
              <a:endParaRPr lang="en-US"/>
            </a:p>
          </c:txPr>
        </c:title>
        <c:numFmt formatCode="_(* #,##0,_);_(* \(#,##0,\);_(* &quot;–&quot;?_);_(@_)" sourceLinked="1"/>
        <c:majorTickMark val="none"/>
        <c:minorTickMark val="none"/>
        <c:tickLblPos val="nextTo"/>
        <c:txPr>
          <a:bodyPr/>
          <a:lstStyle/>
          <a:p>
            <a:pPr>
              <a:defRPr lang="en-US"/>
            </a:pPr>
            <a:endParaRPr lang="en-US"/>
          </a:p>
        </c:txPr>
        <c:crossAx val="153042944"/>
        <c:crosses val="autoZero"/>
        <c:crossBetween val="between"/>
      </c:valAx>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2000">
                <a:latin typeface="Arial Narrow" pitchFamily="34" charset="0"/>
              </a:defRPr>
            </a:pPr>
            <a:r>
              <a:rPr lang="en-GB" sz="2000">
                <a:latin typeface="Arial Narrow" pitchFamily="34" charset="0"/>
                <a:cs typeface="Arial" pitchFamily="34" charset="0"/>
              </a:rPr>
              <a:t>Proportion</a:t>
            </a:r>
            <a:r>
              <a:rPr lang="en-GB" sz="2000" baseline="0">
                <a:latin typeface="Arial Narrow" pitchFamily="34" charset="0"/>
                <a:cs typeface="Arial" pitchFamily="34" charset="0"/>
              </a:rPr>
              <a:t> of households with access to basic services</a:t>
            </a:r>
            <a:endParaRPr lang="en-GB" sz="2000">
              <a:latin typeface="Arial Narrow" pitchFamily="34" charset="0"/>
              <a:cs typeface="Arial" pitchFamily="34" charset="0"/>
            </a:endParaRPr>
          </a:p>
        </c:rich>
      </c:tx>
      <c:layout>
        <c:manualLayout>
          <c:xMode val="edge"/>
          <c:yMode val="edge"/>
          <c:x val="0.11847593469718153"/>
          <c:y val="1.0742811510016664E-2"/>
        </c:manualLayout>
      </c:layout>
      <c:overlay val="0"/>
    </c:title>
    <c:autoTitleDeleted val="0"/>
    <c:plotArea>
      <c:layout/>
      <c:lineChart>
        <c:grouping val="standard"/>
        <c:varyColors val="0"/>
        <c:ser>
          <c:idx val="0"/>
          <c:order val="0"/>
          <c:tx>
            <c:strRef>
              <c:f>'1.3.2'!$A$3</c:f>
              <c:strCache>
                <c:ptCount val="1"/>
                <c:pt idx="0">
                  <c:v>Electricity  service connections</c:v>
                </c:pt>
              </c:strCache>
            </c:strRef>
          </c:tx>
          <c:cat>
            <c:strRef>
              <c:f>'1.3.2'!$B$2:$E$2</c:f>
              <c:strCache>
                <c:ptCount val="4"/>
                <c:pt idx="0">
                  <c:v>Year -3</c:v>
                </c:pt>
                <c:pt idx="1">
                  <c:v>Year -2</c:v>
                </c:pt>
                <c:pt idx="2">
                  <c:v>Year -1</c:v>
                </c:pt>
                <c:pt idx="3">
                  <c:v>Year 0</c:v>
                </c:pt>
              </c:strCache>
            </c:strRef>
          </c:cat>
          <c:val>
            <c:numRef>
              <c:f>'1.3.2'!$B$3:$E$3</c:f>
              <c:numCache>
                <c:formatCode>0%</c:formatCode>
                <c:ptCount val="4"/>
                <c:pt idx="0">
                  <c:v>0.6</c:v>
                </c:pt>
                <c:pt idx="1">
                  <c:v>0.7</c:v>
                </c:pt>
                <c:pt idx="2">
                  <c:v>0.8</c:v>
                </c:pt>
                <c:pt idx="3">
                  <c:v>0.9</c:v>
                </c:pt>
              </c:numCache>
            </c:numRef>
          </c:val>
          <c:smooth val="0"/>
        </c:ser>
        <c:ser>
          <c:idx val="1"/>
          <c:order val="1"/>
          <c:tx>
            <c:strRef>
              <c:f>'1.3.2'!$A$4</c:f>
              <c:strCache>
                <c:ptCount val="1"/>
                <c:pt idx="0">
                  <c:v>Water - available within 200 m from dwelling</c:v>
                </c:pt>
              </c:strCache>
            </c:strRef>
          </c:tx>
          <c:cat>
            <c:strRef>
              <c:f>'1.3.2'!$B$2:$E$2</c:f>
              <c:strCache>
                <c:ptCount val="4"/>
                <c:pt idx="0">
                  <c:v>Year -3</c:v>
                </c:pt>
                <c:pt idx="1">
                  <c:v>Year -2</c:v>
                </c:pt>
                <c:pt idx="2">
                  <c:v>Year -1</c:v>
                </c:pt>
                <c:pt idx="3">
                  <c:v>Year 0</c:v>
                </c:pt>
              </c:strCache>
            </c:strRef>
          </c:cat>
          <c:val>
            <c:numRef>
              <c:f>'1.3.2'!$B$4:$E$4</c:f>
              <c:numCache>
                <c:formatCode>0%</c:formatCode>
                <c:ptCount val="4"/>
                <c:pt idx="0">
                  <c:v>0.55000000000000004</c:v>
                </c:pt>
                <c:pt idx="1">
                  <c:v>0.6</c:v>
                </c:pt>
                <c:pt idx="2">
                  <c:v>0.65</c:v>
                </c:pt>
                <c:pt idx="3">
                  <c:v>0.75</c:v>
                </c:pt>
              </c:numCache>
            </c:numRef>
          </c:val>
          <c:smooth val="0"/>
        </c:ser>
        <c:ser>
          <c:idx val="2"/>
          <c:order val="2"/>
          <c:tx>
            <c:strRef>
              <c:f>'1.3.2'!$A$5</c:f>
              <c:strCache>
                <c:ptCount val="1"/>
                <c:pt idx="0">
                  <c:v>Sanitation - Households with at least VIP service</c:v>
                </c:pt>
              </c:strCache>
            </c:strRef>
          </c:tx>
          <c:cat>
            <c:strRef>
              <c:f>'1.3.2'!$B$2:$E$2</c:f>
              <c:strCache>
                <c:ptCount val="4"/>
                <c:pt idx="0">
                  <c:v>Year -3</c:v>
                </c:pt>
                <c:pt idx="1">
                  <c:v>Year -2</c:v>
                </c:pt>
                <c:pt idx="2">
                  <c:v>Year -1</c:v>
                </c:pt>
                <c:pt idx="3">
                  <c:v>Year 0</c:v>
                </c:pt>
              </c:strCache>
            </c:strRef>
          </c:cat>
          <c:val>
            <c:numRef>
              <c:f>'1.3.2'!$B$5:$E$5</c:f>
              <c:numCache>
                <c:formatCode>0%</c:formatCode>
                <c:ptCount val="4"/>
                <c:pt idx="0">
                  <c:v>0.48</c:v>
                </c:pt>
                <c:pt idx="1">
                  <c:v>0.53</c:v>
                </c:pt>
                <c:pt idx="2">
                  <c:v>0.57999999999999996</c:v>
                </c:pt>
                <c:pt idx="3">
                  <c:v>0.63</c:v>
                </c:pt>
              </c:numCache>
            </c:numRef>
          </c:val>
          <c:smooth val="0"/>
        </c:ser>
        <c:ser>
          <c:idx val="3"/>
          <c:order val="3"/>
          <c:tx>
            <c:strRef>
              <c:f>'1.3.2'!$A$6</c:f>
              <c:strCache>
                <c:ptCount val="1"/>
                <c:pt idx="0">
                  <c:v>Waste collection - kerbside collection once a week</c:v>
                </c:pt>
              </c:strCache>
            </c:strRef>
          </c:tx>
          <c:cat>
            <c:strRef>
              <c:f>'1.3.2'!$B$2:$E$2</c:f>
              <c:strCache>
                <c:ptCount val="4"/>
                <c:pt idx="0">
                  <c:v>Year -3</c:v>
                </c:pt>
                <c:pt idx="1">
                  <c:v>Year -2</c:v>
                </c:pt>
                <c:pt idx="2">
                  <c:v>Year -1</c:v>
                </c:pt>
                <c:pt idx="3">
                  <c:v>Year 0</c:v>
                </c:pt>
              </c:strCache>
            </c:strRef>
          </c:cat>
          <c:val>
            <c:numRef>
              <c:f>'1.3.2'!$B$6:$E$6</c:f>
              <c:numCache>
                <c:formatCode>0%</c:formatCode>
                <c:ptCount val="4"/>
                <c:pt idx="0">
                  <c:v>0.25</c:v>
                </c:pt>
                <c:pt idx="1">
                  <c:v>0.3</c:v>
                </c:pt>
                <c:pt idx="2">
                  <c:v>0.35</c:v>
                </c:pt>
                <c:pt idx="3">
                  <c:v>0.4</c:v>
                </c:pt>
              </c:numCache>
            </c:numRef>
          </c:val>
          <c:smooth val="0"/>
        </c:ser>
        <c:dLbls>
          <c:showLegendKey val="0"/>
          <c:showVal val="0"/>
          <c:showCatName val="0"/>
          <c:showSerName val="0"/>
          <c:showPercent val="0"/>
          <c:showBubbleSize val="0"/>
        </c:dLbls>
        <c:marker val="1"/>
        <c:smooth val="0"/>
        <c:axId val="127880576"/>
        <c:axId val="127890560"/>
      </c:lineChart>
      <c:catAx>
        <c:axId val="127880576"/>
        <c:scaling>
          <c:orientation val="minMax"/>
        </c:scaling>
        <c:delete val="0"/>
        <c:axPos val="b"/>
        <c:numFmt formatCode="[$-409]d\-mmm\-yy;@" sourceLinked="1"/>
        <c:majorTickMark val="none"/>
        <c:minorTickMark val="none"/>
        <c:tickLblPos val="nextTo"/>
        <c:txPr>
          <a:bodyPr/>
          <a:lstStyle/>
          <a:p>
            <a:pPr>
              <a:defRPr lang="en-GB">
                <a:latin typeface="Arial Narrow" pitchFamily="34" charset="0"/>
              </a:defRPr>
            </a:pPr>
            <a:endParaRPr lang="en-US"/>
          </a:p>
        </c:txPr>
        <c:crossAx val="127890560"/>
        <c:crosses val="autoZero"/>
        <c:auto val="1"/>
        <c:lblAlgn val="ctr"/>
        <c:lblOffset val="100"/>
        <c:noMultiLvlLbl val="0"/>
      </c:catAx>
      <c:valAx>
        <c:axId val="127890560"/>
        <c:scaling>
          <c:orientation val="minMax"/>
        </c:scaling>
        <c:delete val="0"/>
        <c:axPos val="l"/>
        <c:majorGridlines/>
        <c:numFmt formatCode="0%" sourceLinked="1"/>
        <c:majorTickMark val="none"/>
        <c:minorTickMark val="none"/>
        <c:tickLblPos val="nextTo"/>
        <c:spPr>
          <a:ln w="9525">
            <a:noFill/>
          </a:ln>
        </c:spPr>
        <c:txPr>
          <a:bodyPr/>
          <a:lstStyle/>
          <a:p>
            <a:pPr>
              <a:defRPr lang="en-GB">
                <a:latin typeface="Arial Narrow" pitchFamily="34" charset="0"/>
              </a:defRPr>
            </a:pPr>
            <a:endParaRPr lang="en-US"/>
          </a:p>
        </c:txPr>
        <c:crossAx val="127880576"/>
        <c:crosses val="autoZero"/>
        <c:crossBetween val="between"/>
      </c:valAx>
    </c:plotArea>
    <c:legend>
      <c:legendPos val="b"/>
      <c:legendEntry>
        <c:idx val="0"/>
        <c:txPr>
          <a:bodyPr/>
          <a:lstStyle/>
          <a:p>
            <a:pPr>
              <a:defRPr lang="en-GB">
                <a:latin typeface="Arial Narrow" pitchFamily="34" charset="0"/>
                <a:cs typeface="Arial" pitchFamily="34" charset="0"/>
              </a:defRPr>
            </a:pPr>
            <a:endParaRPr lang="en-US"/>
          </a:p>
        </c:txPr>
      </c:legendEntry>
      <c:legendEntry>
        <c:idx val="1"/>
        <c:txPr>
          <a:bodyPr/>
          <a:lstStyle/>
          <a:p>
            <a:pPr>
              <a:defRPr lang="en-GB">
                <a:latin typeface="Arial Narrow" pitchFamily="34" charset="0"/>
                <a:cs typeface="Arial" pitchFamily="34" charset="0"/>
              </a:defRPr>
            </a:pPr>
            <a:endParaRPr lang="en-US"/>
          </a:p>
        </c:txPr>
      </c:legendEntry>
      <c:legendEntry>
        <c:idx val="2"/>
        <c:txPr>
          <a:bodyPr/>
          <a:lstStyle/>
          <a:p>
            <a:pPr>
              <a:defRPr lang="en-GB">
                <a:latin typeface="Arial Narrow" pitchFamily="34" charset="0"/>
                <a:cs typeface="Arial" pitchFamily="34" charset="0"/>
              </a:defRPr>
            </a:pPr>
            <a:endParaRPr lang="en-US"/>
          </a:p>
        </c:txPr>
      </c:legendEntry>
      <c:legendEntry>
        <c:idx val="3"/>
        <c:txPr>
          <a:bodyPr/>
          <a:lstStyle/>
          <a:p>
            <a:pPr>
              <a:defRPr lang="en-GB">
                <a:latin typeface="Arial Narrow" pitchFamily="34" charset="0"/>
                <a:cs typeface="Arial" pitchFamily="34" charset="0"/>
              </a:defRPr>
            </a:pPr>
            <a:endParaRPr lang="en-US"/>
          </a:p>
        </c:txPr>
      </c:legendEntry>
      <c:overlay val="0"/>
      <c:txPr>
        <a:bodyPr/>
        <a:lstStyle/>
        <a:p>
          <a:pPr>
            <a:defRPr lang="en-GB">
              <a:latin typeface="Arial Narrow" pitchFamily="34" charset="0"/>
            </a:defRPr>
          </a:pPr>
          <a:endParaRPr lang="en-US"/>
        </a:p>
      </c:txPr>
    </c:legend>
    <c:plotVisOnly val="1"/>
    <c:dispBlanksAs val="gap"/>
    <c:showDLblsOverMax val="0"/>
  </c:chart>
  <c:printSettings>
    <c:headerFooter/>
    <c:pageMargins b="0.75000000000001232" l="0.70000000000000062" r="0.70000000000000062" t="0.75000000000001232"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'A10 - 2'!$A$102</c:f>
          <c:strCache>
            <c:ptCount val="1"/>
            <c:pt idx="0">
              <c:v>Refuse Removal: (Minimum level)</c:v>
            </c:pt>
          </c:strCache>
        </c:strRef>
      </c:tx>
      <c:overlay val="0"/>
      <c:txPr>
        <a:bodyPr/>
        <a:lstStyle/>
        <a:p>
          <a:pPr>
            <a:defRPr lang="en-US"/>
          </a:pPr>
          <a:endParaRPr lang="en-US"/>
        </a:p>
      </c:txPr>
    </c:title>
    <c:autoTitleDeleted val="0"/>
    <c:plotArea>
      <c:layout/>
      <c:lineChart>
        <c:grouping val="standard"/>
        <c:varyColors val="0"/>
        <c:ser>
          <c:idx val="0"/>
          <c:order val="0"/>
          <c:tx>
            <c:strRef>
              <c:f>'A10 - 2'!$A$104</c:f>
              <c:strCache>
                <c:ptCount val="1"/>
                <c:pt idx="0">
                  <c:v>Minimum Service Level and Above sub-total</c:v>
                </c:pt>
              </c:strCache>
            </c:strRef>
          </c:tx>
          <c:cat>
            <c:strRef>
              <c:f>('A10 - 2'!$C$2,'A10 - 2'!$D$2,'A10 - 2'!$E$2,'A10 - 2'!$F$2:$H$2)</c:f>
              <c:strCache>
                <c:ptCount val="3"/>
                <c:pt idx="0">
                  <c:v>Year -3</c:v>
                </c:pt>
                <c:pt idx="1">
                  <c:v>Year -2</c:v>
                </c:pt>
                <c:pt idx="2">
                  <c:v>Year -1</c:v>
                </c:pt>
              </c:strCache>
            </c:strRef>
          </c:cat>
          <c:val>
            <c:numRef>
              <c:f>('A10 - 2'!$C$104,'A10 - 2'!$D$104,'A10 - 2'!$E$104,'A10 - 2'!$H$104)</c:f>
              <c:numCache>
                <c:formatCode>_(* #,##0,_);_(* \(#,##0,\);_(* "–"?_);_(@_)</c:formatCode>
                <c:ptCount val="4"/>
                <c:pt idx="0">
                  <c:v>2895485</c:v>
                </c:pt>
                <c:pt idx="1">
                  <c:v>2684568</c:v>
                </c:pt>
                <c:pt idx="2">
                  <c:v>2845684</c:v>
                </c:pt>
                <c:pt idx="3">
                  <c:v>2235452</c:v>
                </c:pt>
              </c:numCache>
            </c:numRef>
          </c:val>
          <c:smooth val="0"/>
        </c:ser>
        <c:ser>
          <c:idx val="1"/>
          <c:order val="1"/>
          <c:tx>
            <c:strRef>
              <c:f>'A10 - 2'!$A$112</c:f>
              <c:strCache>
                <c:ptCount val="1"/>
                <c:pt idx="0">
                  <c:v>Below Minimum Service Level sub-total</c:v>
                </c:pt>
              </c:strCache>
            </c:strRef>
          </c:tx>
          <c:cat>
            <c:strRef>
              <c:f>('A10 - 2'!$C$2,'A10 - 2'!$D$2,'A10 - 2'!$E$2,'A10 - 2'!$F$2:$H$2)</c:f>
              <c:strCache>
                <c:ptCount val="3"/>
                <c:pt idx="0">
                  <c:v>Year -3</c:v>
                </c:pt>
                <c:pt idx="1">
                  <c:v>Year -2</c:v>
                </c:pt>
                <c:pt idx="2">
                  <c:v>Year -1</c:v>
                </c:pt>
              </c:strCache>
            </c:strRef>
          </c:cat>
          <c:val>
            <c:numRef>
              <c:f>('A10 - 2'!$C$112,'A10 - 2'!$D$112,'A10 - 2'!$E$112,'A10 - 2'!$H$112)</c:f>
              <c:numCache>
                <c:formatCode>_(* #,##0,_);_(* \(#,##0,\);_(* "–"?_);_(@_)</c:formatCode>
                <c:ptCount val="4"/>
                <c:pt idx="0">
                  <c:v>2789762.5</c:v>
                </c:pt>
                <c:pt idx="1">
                  <c:v>3014899.5</c:v>
                </c:pt>
                <c:pt idx="2">
                  <c:v>2677648.5</c:v>
                </c:pt>
                <c:pt idx="3">
                  <c:v>2755368.5</c:v>
                </c:pt>
              </c:numCache>
            </c:numRef>
          </c:val>
          <c:smooth val="0"/>
        </c:ser>
        <c:dLbls>
          <c:showLegendKey val="0"/>
          <c:showVal val="0"/>
          <c:showCatName val="0"/>
          <c:showSerName val="0"/>
          <c:showPercent val="0"/>
          <c:showBubbleSize val="0"/>
        </c:dLbls>
        <c:marker val="1"/>
        <c:smooth val="0"/>
        <c:axId val="153067520"/>
        <c:axId val="153069056"/>
      </c:lineChart>
      <c:catAx>
        <c:axId val="153067520"/>
        <c:scaling>
          <c:orientation val="minMax"/>
        </c:scaling>
        <c:delete val="0"/>
        <c:axPos val="b"/>
        <c:majorTickMark val="none"/>
        <c:minorTickMark val="none"/>
        <c:tickLblPos val="nextTo"/>
        <c:txPr>
          <a:bodyPr/>
          <a:lstStyle/>
          <a:p>
            <a:pPr>
              <a:defRPr lang="en-US"/>
            </a:pPr>
            <a:endParaRPr lang="en-US"/>
          </a:p>
        </c:txPr>
        <c:crossAx val="153069056"/>
        <c:crosses val="autoZero"/>
        <c:auto val="1"/>
        <c:lblAlgn val="ctr"/>
        <c:lblOffset val="100"/>
        <c:noMultiLvlLbl val="0"/>
      </c:catAx>
      <c:valAx>
        <c:axId val="153069056"/>
        <c:scaling>
          <c:orientation val="minMax"/>
        </c:scaling>
        <c:delete val="0"/>
        <c:axPos val="l"/>
        <c:majorGridlines/>
        <c:title>
          <c:tx>
            <c:strRef>
              <c:f>'A10 - 2'!$A$18</c:f>
              <c:strCache>
                <c:ptCount val="1"/>
                <c:pt idx="0">
                  <c:v>Total number of households*</c:v>
                </c:pt>
              </c:strCache>
            </c:strRef>
          </c:tx>
          <c:overlay val="0"/>
          <c:txPr>
            <a:bodyPr/>
            <a:lstStyle/>
            <a:p>
              <a:pPr>
                <a:defRPr lang="en-US"/>
              </a:pPr>
              <a:endParaRPr lang="en-US"/>
            </a:p>
          </c:txPr>
        </c:title>
        <c:numFmt formatCode="_(* #,##0,_);_(* \(#,##0,\);_(* &quot;–&quot;?_);_(@_)" sourceLinked="1"/>
        <c:majorTickMark val="none"/>
        <c:minorTickMark val="none"/>
        <c:tickLblPos val="nextTo"/>
        <c:txPr>
          <a:bodyPr/>
          <a:lstStyle/>
          <a:p>
            <a:pPr>
              <a:defRPr lang="en-US"/>
            </a:pPr>
            <a:endParaRPr lang="en-US"/>
          </a:p>
        </c:txPr>
        <c:crossAx val="153067520"/>
        <c:crosses val="autoZero"/>
        <c:crossBetween val="between"/>
      </c:valAx>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Free Basic Household Service </a:t>
            </a:r>
          </a:p>
        </c:rich>
      </c:tx>
      <c:overlay val="0"/>
    </c:title>
    <c:autoTitleDeleted val="0"/>
    <c:plotArea>
      <c:layout/>
      <c:barChart>
        <c:barDir val="col"/>
        <c:grouping val="clustered"/>
        <c:varyColors val="0"/>
        <c:ser>
          <c:idx val="0"/>
          <c:order val="0"/>
          <c:tx>
            <c:strRef>
              <c:f>'A10 - 2'!$A$121</c:f>
              <c:strCache>
                <c:ptCount val="1"/>
                <c:pt idx="0">
                  <c:v>Water (6 kilolitres per household per month)</c:v>
                </c:pt>
              </c:strCache>
            </c:strRef>
          </c:tx>
          <c:invertIfNegative val="0"/>
          <c:cat>
            <c:strRef>
              <c:f>('A10 - 2'!$C$2,'A10 - 2'!$D$2,'A10 - 2'!$E$2,'A10 - 2'!$F$2:$H$2)</c:f>
              <c:strCache>
                <c:ptCount val="3"/>
                <c:pt idx="0">
                  <c:v>Year -3</c:v>
                </c:pt>
                <c:pt idx="1">
                  <c:v>Year -2</c:v>
                </c:pt>
                <c:pt idx="2">
                  <c:v>Year -1</c:v>
                </c:pt>
              </c:strCache>
            </c:strRef>
          </c:cat>
          <c:val>
            <c:numRef>
              <c:f>('A10 - 2'!$C$121,'A10 - 2'!$D$121,'A10 - 2'!$E$121,'A10 - 2'!$H$121)</c:f>
              <c:numCache>
                <c:formatCode>_(* #,##0,_);_(* \(#,##0,\);_(* "–"?_);_(@_)</c:formatCode>
                <c:ptCount val="4"/>
                <c:pt idx="0">
                  <c:v>45685</c:v>
                </c:pt>
                <c:pt idx="1">
                  <c:v>84645</c:v>
                </c:pt>
                <c:pt idx="2">
                  <c:v>86456</c:v>
                </c:pt>
                <c:pt idx="3">
                  <c:v>48655</c:v>
                </c:pt>
              </c:numCache>
            </c:numRef>
          </c:val>
        </c:ser>
        <c:ser>
          <c:idx val="1"/>
          <c:order val="1"/>
          <c:tx>
            <c:strRef>
              <c:f>'A10 - 2'!$A$122</c:f>
              <c:strCache>
                <c:ptCount val="1"/>
                <c:pt idx="0">
                  <c:v>Sanitation (free minimum level service)</c:v>
                </c:pt>
              </c:strCache>
            </c:strRef>
          </c:tx>
          <c:invertIfNegative val="0"/>
          <c:val>
            <c:numRef>
              <c:f>('A10 - 2'!$C$122,'A10 - 2'!$D$122,'A10 - 2'!$E$122,'A10 - 2'!$H$122)</c:f>
              <c:numCache>
                <c:formatCode>_(* #,##0,_);_(* \(#,##0,\);_(* "–"?_);_(@_)</c:formatCode>
                <c:ptCount val="4"/>
                <c:pt idx="0">
                  <c:v>45648</c:v>
                </c:pt>
                <c:pt idx="1">
                  <c:v>56744</c:v>
                </c:pt>
                <c:pt idx="2">
                  <c:v>84645</c:v>
                </c:pt>
                <c:pt idx="3">
                  <c:v>84655</c:v>
                </c:pt>
              </c:numCache>
            </c:numRef>
          </c:val>
        </c:ser>
        <c:ser>
          <c:idx val="2"/>
          <c:order val="2"/>
          <c:tx>
            <c:strRef>
              <c:f>'A10 - 2'!$A$123</c:f>
              <c:strCache>
                <c:ptCount val="1"/>
                <c:pt idx="0">
                  <c:v>Electricity/other energy (50kwh per household per month)</c:v>
                </c:pt>
              </c:strCache>
            </c:strRef>
          </c:tx>
          <c:invertIfNegative val="0"/>
          <c:val>
            <c:numRef>
              <c:f>('A10 - 2'!$C$123,'A10 - 2'!$D$123,'A10 - 2'!$E$123,'A10 - 2'!$H$123)</c:f>
              <c:numCache>
                <c:formatCode>_(* #,##0,_);_(* \(#,##0,\);_(* "–"?_);_(@_)</c:formatCode>
                <c:ptCount val="4"/>
                <c:pt idx="0">
                  <c:v>48655</c:v>
                </c:pt>
                <c:pt idx="1">
                  <c:v>84654</c:v>
                </c:pt>
                <c:pt idx="2">
                  <c:v>45684</c:v>
                </c:pt>
                <c:pt idx="3">
                  <c:v>48654</c:v>
                </c:pt>
              </c:numCache>
            </c:numRef>
          </c:val>
        </c:ser>
        <c:ser>
          <c:idx val="3"/>
          <c:order val="3"/>
          <c:tx>
            <c:strRef>
              <c:f>'A10 - 2'!$A$124</c:f>
              <c:strCache>
                <c:ptCount val="1"/>
                <c:pt idx="0">
                  <c:v>Refuse (removed at least once a week)</c:v>
                </c:pt>
              </c:strCache>
            </c:strRef>
          </c:tx>
          <c:invertIfNegative val="0"/>
          <c:val>
            <c:numRef>
              <c:f>('A10 - 2'!$C$124,'A10 - 2'!$D$124,'A10 - 2'!$E$124,'A10 - 2'!$H$124)</c:f>
              <c:numCache>
                <c:formatCode>_(* #,##0,_);_(* \(#,##0,\);_(* "–"?_);_(@_)</c:formatCode>
                <c:ptCount val="4"/>
                <c:pt idx="0">
                  <c:v>48654</c:v>
                </c:pt>
                <c:pt idx="1">
                  <c:v>84865</c:v>
                </c:pt>
                <c:pt idx="2">
                  <c:v>53256</c:v>
                </c:pt>
                <c:pt idx="3">
                  <c:v>48654</c:v>
                </c:pt>
              </c:numCache>
            </c:numRef>
          </c:val>
        </c:ser>
        <c:dLbls>
          <c:showLegendKey val="0"/>
          <c:showVal val="0"/>
          <c:showCatName val="0"/>
          <c:showSerName val="0"/>
          <c:showPercent val="0"/>
          <c:showBubbleSize val="0"/>
        </c:dLbls>
        <c:gapWidth val="150"/>
        <c:axId val="153256704"/>
        <c:axId val="153258240"/>
      </c:barChart>
      <c:catAx>
        <c:axId val="153256704"/>
        <c:scaling>
          <c:orientation val="minMax"/>
        </c:scaling>
        <c:delete val="0"/>
        <c:axPos val="b"/>
        <c:majorTickMark val="none"/>
        <c:minorTickMark val="none"/>
        <c:tickLblPos val="nextTo"/>
        <c:txPr>
          <a:bodyPr/>
          <a:lstStyle/>
          <a:p>
            <a:pPr>
              <a:defRPr lang="en-US"/>
            </a:pPr>
            <a:endParaRPr lang="en-US"/>
          </a:p>
        </c:txPr>
        <c:crossAx val="153258240"/>
        <c:crosses val="autoZero"/>
        <c:auto val="1"/>
        <c:lblAlgn val="ctr"/>
        <c:lblOffset val="100"/>
        <c:noMultiLvlLbl val="0"/>
      </c:catAx>
      <c:valAx>
        <c:axId val="153258240"/>
        <c:scaling>
          <c:orientation val="minMax"/>
        </c:scaling>
        <c:delete val="0"/>
        <c:axPos val="l"/>
        <c:majorGridlines/>
        <c:title>
          <c:tx>
            <c:rich>
              <a:bodyPr/>
              <a:lstStyle/>
              <a:p>
                <a:pPr>
                  <a:defRPr lang="en-GB"/>
                </a:pPr>
                <a:r>
                  <a:rPr lang="en-US"/>
                  <a:t>Households ('000)</a:t>
                </a:r>
              </a:p>
            </c:rich>
          </c:tx>
          <c:overlay val="0"/>
        </c:title>
        <c:numFmt formatCode="_(* #,##0,_);_(* \(#,##0,\);_(* &quot;–&quot;?_);_(@_)" sourceLinked="1"/>
        <c:majorTickMark val="out"/>
        <c:minorTickMark val="none"/>
        <c:tickLblPos val="nextTo"/>
        <c:txPr>
          <a:bodyPr/>
          <a:lstStyle/>
          <a:p>
            <a:pPr>
              <a:defRPr lang="en-US"/>
            </a:pPr>
            <a:endParaRPr lang="en-US"/>
          </a:p>
        </c:txPr>
        <c:crossAx val="153256704"/>
        <c:crosses val="autoZero"/>
        <c:crossBetween val="between"/>
      </c:valAx>
    </c:plotArea>
    <c:legend>
      <c:legendPos val="r"/>
      <c:overlay val="0"/>
      <c:txPr>
        <a:bodyPr/>
        <a:lstStyle/>
        <a:p>
          <a:pPr>
            <a:defRPr lang="en-GB"/>
          </a:pPr>
          <a:endParaRPr lang="en-US"/>
        </a:p>
      </c:txPr>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t>Electricity</a:t>
            </a:r>
          </a:p>
        </c:rich>
      </c:tx>
      <c:overlay val="0"/>
    </c:title>
    <c:autoTitleDeleted val="0"/>
    <c:plotArea>
      <c:layout/>
      <c:barChart>
        <c:barDir val="col"/>
        <c:grouping val="clustered"/>
        <c:varyColors val="0"/>
        <c:ser>
          <c:idx val="2"/>
          <c:order val="0"/>
          <c:tx>
            <c:strRef>
              <c:f>'A10 - 2'!$D$2</c:f>
              <c:strCache>
                <c:ptCount val="1"/>
                <c:pt idx="0">
                  <c:v>Year -2</c:v>
                </c:pt>
              </c:strCache>
            </c:strRef>
          </c:tx>
          <c:invertIfNegative val="0"/>
          <c:cat>
            <c:strRef>
              <c:f>('A10 - 2'!$A$73,'A10 - 2'!$A$74,'A10 - 2'!$A$78,'A10 - 2'!$A$79)</c:f>
              <c:strCache>
                <c:ptCount val="4"/>
                <c:pt idx="0">
                  <c:v>Electricity (at least min.service level)</c:v>
                </c:pt>
                <c:pt idx="1">
                  <c:v>Electricity - prepaid (min.service level)</c:v>
                </c:pt>
                <c:pt idx="2">
                  <c:v>Electricity (&lt; min.service level)</c:v>
                </c:pt>
                <c:pt idx="3">
                  <c:v>Electricity - prepaid (&lt; min. service level)</c:v>
                </c:pt>
              </c:strCache>
            </c:strRef>
          </c:cat>
          <c:val>
            <c:numRef>
              <c:f>('A10 - 2'!$D$73,'A10 - 2'!$D$74,'A10 - 2'!$D$78,'A10 - 2'!$D$79)</c:f>
              <c:numCache>
                <c:formatCode>_(* #,##0,_);_(* \(#,##0,\);_(* "–"?_);_(@_)</c:formatCode>
                <c:ptCount val="4"/>
                <c:pt idx="0">
                  <c:v>546845</c:v>
                </c:pt>
                <c:pt idx="1">
                  <c:v>586886</c:v>
                </c:pt>
                <c:pt idx="2">
                  <c:v>123451</c:v>
                </c:pt>
                <c:pt idx="3">
                  <c:v>864568</c:v>
                </c:pt>
              </c:numCache>
            </c:numRef>
          </c:val>
        </c:ser>
        <c:ser>
          <c:idx val="1"/>
          <c:order val="1"/>
          <c:tx>
            <c:strRef>
              <c:f>'A10 - 2'!$E$2</c:f>
              <c:strCache>
                <c:ptCount val="1"/>
                <c:pt idx="0">
                  <c:v>Year -1</c:v>
                </c:pt>
              </c:strCache>
            </c:strRef>
          </c:tx>
          <c:invertIfNegative val="0"/>
          <c:cat>
            <c:strRef>
              <c:f>('A10 - 2'!$A$73,'A10 - 2'!$A$74,'A10 - 2'!$A$78,'A10 - 2'!$A$79)</c:f>
              <c:strCache>
                <c:ptCount val="4"/>
                <c:pt idx="0">
                  <c:v>Electricity (at least min.service level)</c:v>
                </c:pt>
                <c:pt idx="1">
                  <c:v>Electricity - prepaid (min.service level)</c:v>
                </c:pt>
                <c:pt idx="2">
                  <c:v>Electricity (&lt; min.service level)</c:v>
                </c:pt>
                <c:pt idx="3">
                  <c:v>Electricity - prepaid (&lt; min. service level)</c:v>
                </c:pt>
              </c:strCache>
            </c:strRef>
          </c:cat>
          <c:val>
            <c:numRef>
              <c:f>('A10 - 2'!$E$73,'A10 - 2'!$E$74,'A10 - 2'!$E$78,'A10 - 2'!$E$79)</c:f>
              <c:numCache>
                <c:formatCode>_(* #,##0,_);_(* \(#,##0,\);_(* "–"?_);_(@_)</c:formatCode>
                <c:ptCount val="4"/>
                <c:pt idx="0">
                  <c:v>564825</c:v>
                </c:pt>
                <c:pt idx="1">
                  <c:v>845686</c:v>
                </c:pt>
                <c:pt idx="2">
                  <c:v>123544</c:v>
                </c:pt>
                <c:pt idx="3">
                  <c:v>564865</c:v>
                </c:pt>
              </c:numCache>
            </c:numRef>
          </c:val>
        </c:ser>
        <c:ser>
          <c:idx val="0"/>
          <c:order val="2"/>
          <c:tx>
            <c:strRef>
              <c:f>'A10 - 2'!$F$2:$H$2</c:f>
              <c:strCache>
                <c:ptCount val="1"/>
                <c:pt idx="0">
                  <c:v>Year 0</c:v>
                </c:pt>
              </c:strCache>
            </c:strRef>
          </c:tx>
          <c:invertIfNegative val="0"/>
          <c:cat>
            <c:strRef>
              <c:f>('A10 - 2'!$A$73,'A10 - 2'!$A$74,'A10 - 2'!$A$78,'A10 - 2'!$A$79)</c:f>
              <c:strCache>
                <c:ptCount val="4"/>
                <c:pt idx="0">
                  <c:v>Electricity (at least min.service level)</c:v>
                </c:pt>
                <c:pt idx="1">
                  <c:v>Electricity - prepaid (min.service level)</c:v>
                </c:pt>
                <c:pt idx="2">
                  <c:v>Electricity (&lt; min.service level)</c:v>
                </c:pt>
                <c:pt idx="3">
                  <c:v>Electricity - prepaid (&lt; min. service level)</c:v>
                </c:pt>
              </c:strCache>
            </c:strRef>
          </c:cat>
          <c:val>
            <c:numRef>
              <c:f>('A10 - 2'!$H$73,'A10 - 2'!$H$74,'A10 - 2'!$H$78,'A10 - 2'!$H$79)</c:f>
              <c:numCache>
                <c:formatCode>_(* #,##0,_);_(* \(#,##0,\);_(* "–"?_);_(@_)</c:formatCode>
                <c:ptCount val="4"/>
                <c:pt idx="0">
                  <c:v>523455</c:v>
                </c:pt>
                <c:pt idx="1">
                  <c:v>564865</c:v>
                </c:pt>
                <c:pt idx="2">
                  <c:v>123544</c:v>
                </c:pt>
                <c:pt idx="3">
                  <c:v>486568</c:v>
                </c:pt>
              </c:numCache>
            </c:numRef>
          </c:val>
        </c:ser>
        <c:dLbls>
          <c:showLegendKey val="0"/>
          <c:showVal val="0"/>
          <c:showCatName val="0"/>
          <c:showSerName val="0"/>
          <c:showPercent val="0"/>
          <c:showBubbleSize val="0"/>
        </c:dLbls>
        <c:gapWidth val="75"/>
        <c:overlap val="-25"/>
        <c:axId val="153956736"/>
        <c:axId val="153958272"/>
      </c:barChart>
      <c:catAx>
        <c:axId val="153956736"/>
        <c:scaling>
          <c:orientation val="minMax"/>
        </c:scaling>
        <c:delete val="0"/>
        <c:axPos val="b"/>
        <c:majorTickMark val="none"/>
        <c:minorTickMark val="none"/>
        <c:tickLblPos val="nextTo"/>
        <c:txPr>
          <a:bodyPr/>
          <a:lstStyle/>
          <a:p>
            <a:pPr>
              <a:defRPr lang="en-US"/>
            </a:pPr>
            <a:endParaRPr lang="en-US"/>
          </a:p>
        </c:txPr>
        <c:crossAx val="153958272"/>
        <c:crosses val="autoZero"/>
        <c:auto val="1"/>
        <c:lblAlgn val="ctr"/>
        <c:lblOffset val="100"/>
        <c:noMultiLvlLbl val="0"/>
      </c:catAx>
      <c:valAx>
        <c:axId val="153958272"/>
        <c:scaling>
          <c:orientation val="minMax"/>
        </c:scaling>
        <c:delete val="0"/>
        <c:axPos val="l"/>
        <c:majorGridlines/>
        <c:numFmt formatCode="_(* #,##0,_);_(* \(#,##0,\);_(* &quot;–&quot;?_);_(@_)" sourceLinked="1"/>
        <c:majorTickMark val="none"/>
        <c:minorTickMark val="none"/>
        <c:tickLblPos val="nextTo"/>
        <c:spPr>
          <a:ln w="9525">
            <a:noFill/>
          </a:ln>
        </c:spPr>
        <c:txPr>
          <a:bodyPr/>
          <a:lstStyle/>
          <a:p>
            <a:pPr>
              <a:defRPr lang="en-US"/>
            </a:pPr>
            <a:endParaRPr lang="en-US"/>
          </a:p>
        </c:txPr>
        <c:crossAx val="153956736"/>
        <c:crosses val="autoZero"/>
        <c:crossBetween val="between"/>
      </c:valAx>
    </c:plotArea>
    <c:legend>
      <c:legendPos val="b"/>
      <c:overlay val="0"/>
      <c:txPr>
        <a:bodyPr/>
        <a:lstStyle/>
        <a:p>
          <a:pPr>
            <a:defRPr lang="en-US"/>
          </a:pPr>
          <a:endParaRPr lang="en-US"/>
        </a:p>
      </c:txPr>
    </c:legend>
    <c:plotVisOnly val="1"/>
    <c:dispBlanksAs val="gap"/>
    <c:showDLblsOverMax val="0"/>
  </c:chart>
  <c:printSettings>
    <c:headerFooter/>
    <c:pageMargins b="0.75000000000001354" l="0.70000000000000062" r="0.70000000000000062" t="0.75000000000001354"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Budget vs. Actual - Revenue</a:t>
            </a:r>
          </a:p>
        </c:rich>
      </c:tx>
      <c:overlay val="0"/>
    </c:title>
    <c:autoTitleDeleted val="0"/>
    <c:plotArea>
      <c:layout/>
      <c:barChart>
        <c:barDir val="col"/>
        <c:grouping val="clustered"/>
        <c:varyColors val="0"/>
        <c:ser>
          <c:idx val="0"/>
          <c:order val="0"/>
          <c:tx>
            <c:strRef>
              <c:f>'SA1'!$F$2:$I$2</c:f>
              <c:strCache>
                <c:ptCount val="1"/>
                <c:pt idx="0">
                  <c:v>Current Year 2008/09</c:v>
                </c:pt>
              </c:strCache>
            </c:strRef>
          </c:tx>
          <c:invertIfNegative val="0"/>
          <c:cat>
            <c:strRef>
              <c:f>'SA1'!$F$3:$I$3</c:f>
              <c:strCache>
                <c:ptCount val="4"/>
                <c:pt idx="0">
                  <c:v>Original Budget</c:v>
                </c:pt>
                <c:pt idx="1">
                  <c:v>Adjusted Budget</c:v>
                </c:pt>
                <c:pt idx="2">
                  <c:v>Full Year Forecast</c:v>
                </c:pt>
                <c:pt idx="3">
                  <c:v>Pre-audit outcome</c:v>
                </c:pt>
              </c:strCache>
            </c:strRef>
          </c:cat>
          <c:val>
            <c:numRef>
              <c:f>'SA1'!$F$5:$I$5</c:f>
              <c:numCache>
                <c:formatCode>#,###,;\(#,###,\)</c:formatCode>
                <c:ptCount val="4"/>
                <c:pt idx="0">
                  <c:v>41797953</c:v>
                </c:pt>
                <c:pt idx="1">
                  <c:v>41635158</c:v>
                </c:pt>
                <c:pt idx="2">
                  <c:v>41888814</c:v>
                </c:pt>
                <c:pt idx="3">
                  <c:v>38950518.219999999</c:v>
                </c:pt>
              </c:numCache>
            </c:numRef>
          </c:val>
        </c:ser>
        <c:dLbls>
          <c:showLegendKey val="0"/>
          <c:showVal val="0"/>
          <c:showCatName val="0"/>
          <c:showSerName val="0"/>
          <c:showPercent val="0"/>
          <c:showBubbleSize val="0"/>
        </c:dLbls>
        <c:gapWidth val="150"/>
        <c:axId val="153983232"/>
        <c:axId val="154005504"/>
      </c:barChart>
      <c:catAx>
        <c:axId val="153983232"/>
        <c:scaling>
          <c:orientation val="minMax"/>
        </c:scaling>
        <c:delete val="0"/>
        <c:axPos val="b"/>
        <c:numFmt formatCode="General" sourceLinked="1"/>
        <c:majorTickMark val="out"/>
        <c:minorTickMark val="none"/>
        <c:tickLblPos val="nextTo"/>
        <c:txPr>
          <a:bodyPr/>
          <a:lstStyle/>
          <a:p>
            <a:pPr>
              <a:defRPr lang="en-US"/>
            </a:pPr>
            <a:endParaRPr lang="en-US"/>
          </a:p>
        </c:txPr>
        <c:crossAx val="154005504"/>
        <c:crosses val="autoZero"/>
        <c:auto val="1"/>
        <c:lblAlgn val="ctr"/>
        <c:lblOffset val="100"/>
        <c:noMultiLvlLbl val="0"/>
      </c:catAx>
      <c:valAx>
        <c:axId val="154005504"/>
        <c:scaling>
          <c:orientation val="minMax"/>
        </c:scaling>
        <c:delete val="0"/>
        <c:axPos val="l"/>
        <c:majorGridlines/>
        <c:numFmt formatCode="#,###,;\(#,###,\)" sourceLinked="1"/>
        <c:majorTickMark val="out"/>
        <c:minorTickMark val="none"/>
        <c:tickLblPos val="nextTo"/>
        <c:txPr>
          <a:bodyPr/>
          <a:lstStyle/>
          <a:p>
            <a:pPr>
              <a:defRPr lang="en-US"/>
            </a:pPr>
            <a:endParaRPr lang="en-US"/>
          </a:p>
        </c:txPr>
        <c:crossAx val="153983232"/>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Budget vs. Actual - Expenditure</a:t>
            </a:r>
          </a:p>
        </c:rich>
      </c:tx>
      <c:overlay val="0"/>
    </c:title>
    <c:autoTitleDeleted val="0"/>
    <c:plotArea>
      <c:layout/>
      <c:barChart>
        <c:barDir val="col"/>
        <c:grouping val="clustered"/>
        <c:varyColors val="0"/>
        <c:ser>
          <c:idx val="0"/>
          <c:order val="0"/>
          <c:tx>
            <c:strRef>
              <c:f>'SA1'!$F$2:$I$2</c:f>
              <c:strCache>
                <c:ptCount val="1"/>
                <c:pt idx="0">
                  <c:v>Current Year 2008/09</c:v>
                </c:pt>
              </c:strCache>
            </c:strRef>
          </c:tx>
          <c:invertIfNegative val="0"/>
          <c:cat>
            <c:strRef>
              <c:f>'SA1'!$F$3:$I$3</c:f>
              <c:strCache>
                <c:ptCount val="4"/>
                <c:pt idx="0">
                  <c:v>Original Budget</c:v>
                </c:pt>
                <c:pt idx="1">
                  <c:v>Adjusted Budget</c:v>
                </c:pt>
                <c:pt idx="2">
                  <c:v>Full Year Forecast</c:v>
                </c:pt>
                <c:pt idx="3">
                  <c:v>Pre-audit outcome</c:v>
                </c:pt>
              </c:strCache>
            </c:strRef>
          </c:cat>
          <c:val>
            <c:numRef>
              <c:f>'SA1'!$F$37:$I$37</c:f>
              <c:numCache>
                <c:formatCode>_(* #,##0,_);_(* \(#,##0,\);_(* "–"?_);_(@_)</c:formatCode>
                <c:ptCount val="4"/>
                <c:pt idx="0">
                  <c:v>58378506</c:v>
                </c:pt>
                <c:pt idx="1">
                  <c:v>60379820.539999992</c:v>
                </c:pt>
                <c:pt idx="2">
                  <c:v>58310550.770000003</c:v>
                </c:pt>
                <c:pt idx="3">
                  <c:v>64254328.529999986</c:v>
                </c:pt>
              </c:numCache>
            </c:numRef>
          </c:val>
        </c:ser>
        <c:dLbls>
          <c:showLegendKey val="0"/>
          <c:showVal val="0"/>
          <c:showCatName val="0"/>
          <c:showSerName val="0"/>
          <c:showPercent val="0"/>
          <c:showBubbleSize val="0"/>
        </c:dLbls>
        <c:gapWidth val="150"/>
        <c:axId val="153767296"/>
        <c:axId val="153769088"/>
      </c:barChart>
      <c:catAx>
        <c:axId val="153767296"/>
        <c:scaling>
          <c:orientation val="minMax"/>
        </c:scaling>
        <c:delete val="0"/>
        <c:axPos val="b"/>
        <c:numFmt formatCode="General" sourceLinked="1"/>
        <c:majorTickMark val="out"/>
        <c:minorTickMark val="none"/>
        <c:tickLblPos val="nextTo"/>
        <c:txPr>
          <a:bodyPr/>
          <a:lstStyle/>
          <a:p>
            <a:pPr>
              <a:defRPr lang="en-US"/>
            </a:pPr>
            <a:endParaRPr lang="en-US"/>
          </a:p>
        </c:txPr>
        <c:crossAx val="153769088"/>
        <c:crosses val="autoZero"/>
        <c:auto val="1"/>
        <c:lblAlgn val="ctr"/>
        <c:lblOffset val="100"/>
        <c:noMultiLvlLbl val="0"/>
      </c:catAx>
      <c:valAx>
        <c:axId val="153769088"/>
        <c:scaling>
          <c:orientation val="minMax"/>
        </c:scaling>
        <c:delete val="0"/>
        <c:axPos val="l"/>
        <c:majorGridlines/>
        <c:numFmt formatCode="_(* #,##0,_);_(* \(#,##0,\);_(* &quot;–&quot;?_);_(@_)" sourceLinked="1"/>
        <c:majorTickMark val="out"/>
        <c:minorTickMark val="none"/>
        <c:tickLblPos val="nextTo"/>
        <c:txPr>
          <a:bodyPr/>
          <a:lstStyle/>
          <a:p>
            <a:pPr>
              <a:defRPr lang="en-US"/>
            </a:pPr>
            <a:endParaRPr lang="en-US"/>
          </a:p>
        </c:txPr>
        <c:crossAx val="153767296"/>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Revenue by Source ('000)</a:t>
            </a:r>
          </a:p>
        </c:rich>
      </c:tx>
      <c:overlay val="0"/>
    </c:title>
    <c:autoTitleDeleted val="0"/>
    <c:plotArea>
      <c:layout/>
      <c:barChart>
        <c:barDir val="col"/>
        <c:grouping val="clustered"/>
        <c:varyColors val="0"/>
        <c:ser>
          <c:idx val="0"/>
          <c:order val="0"/>
          <c:invertIfNegative val="0"/>
          <c:dLbls>
            <c:txPr>
              <a:bodyPr/>
              <a:lstStyle/>
              <a:p>
                <a:pPr>
                  <a:defRPr lang="en-US"/>
                </a:pPr>
                <a:endParaRPr lang="en-US"/>
              </a:p>
            </c:txPr>
            <c:showLegendKey val="0"/>
            <c:showVal val="1"/>
            <c:showCatName val="0"/>
            <c:showSerName val="0"/>
            <c:showPercent val="0"/>
            <c:showBubbleSize val="0"/>
            <c:showLeaderLines val="0"/>
          </c:dLbls>
          <c:cat>
            <c:strRef>
              <c:f>('SA1'!$A$6,'SA1'!$A$11,'SA1'!$A$16,'SA1'!$A$21,'SA1'!$A$26,'SA1'!$A$32)</c:f>
              <c:strCache>
                <c:ptCount val="6"/>
                <c:pt idx="0">
                  <c:v>Property rates</c:v>
                </c:pt>
                <c:pt idx="1">
                  <c:v>Service charges - electricity revenue</c:v>
                </c:pt>
                <c:pt idx="2">
                  <c:v>Service charges - water revenue</c:v>
                </c:pt>
                <c:pt idx="3">
                  <c:v>Service charges - sanitation revenue</c:v>
                </c:pt>
                <c:pt idx="4">
                  <c:v>Service charges - refuse revenue</c:v>
                </c:pt>
                <c:pt idx="5">
                  <c:v>Other Revenue by source</c:v>
                </c:pt>
              </c:strCache>
            </c:strRef>
          </c:cat>
          <c:val>
            <c:numRef>
              <c:f>('SA1'!$I$9,'SA1'!$I$14,'SA1'!$I$19,'SA1'!$I$24,'SA1'!$I$30,'SA1'!$I$35)</c:f>
              <c:numCache>
                <c:formatCode>_(* #,##0,_);_(* \(#,##0,\);_(* "–"?_);_(@_)</c:formatCode>
                <c:ptCount val="6"/>
                <c:pt idx="0">
                  <c:v>7642797.8100000005</c:v>
                </c:pt>
                <c:pt idx="1">
                  <c:v>3358643.45</c:v>
                </c:pt>
                <c:pt idx="2">
                  <c:v>1937364.38</c:v>
                </c:pt>
                <c:pt idx="3">
                  <c:v>7658399.0800000001</c:v>
                </c:pt>
                <c:pt idx="4">
                  <c:v>9355512.540000001</c:v>
                </c:pt>
                <c:pt idx="5">
                  <c:v>8997800.9600000009</c:v>
                </c:pt>
              </c:numCache>
            </c:numRef>
          </c:val>
        </c:ser>
        <c:dLbls>
          <c:showLegendKey val="0"/>
          <c:showVal val="0"/>
          <c:showCatName val="0"/>
          <c:showSerName val="0"/>
          <c:showPercent val="0"/>
          <c:showBubbleSize val="0"/>
        </c:dLbls>
        <c:gapWidth val="100"/>
        <c:axId val="153797760"/>
        <c:axId val="153799296"/>
      </c:barChart>
      <c:catAx>
        <c:axId val="153797760"/>
        <c:scaling>
          <c:orientation val="minMax"/>
        </c:scaling>
        <c:delete val="0"/>
        <c:axPos val="b"/>
        <c:majorTickMark val="out"/>
        <c:minorTickMark val="none"/>
        <c:tickLblPos val="nextTo"/>
        <c:txPr>
          <a:bodyPr/>
          <a:lstStyle/>
          <a:p>
            <a:pPr>
              <a:defRPr lang="en-US"/>
            </a:pPr>
            <a:endParaRPr lang="en-US"/>
          </a:p>
        </c:txPr>
        <c:crossAx val="153799296"/>
        <c:crosses val="autoZero"/>
        <c:auto val="1"/>
        <c:lblAlgn val="ctr"/>
        <c:lblOffset val="100"/>
        <c:noMultiLvlLbl val="0"/>
      </c:catAx>
      <c:valAx>
        <c:axId val="153799296"/>
        <c:scaling>
          <c:orientation val="minMax"/>
        </c:scaling>
        <c:delete val="0"/>
        <c:axPos val="l"/>
        <c:majorGridlines/>
        <c:numFmt formatCode="_(* #,##0,_);_(* \(#,##0,\);_(* &quot;–&quot;?_);_(@_)" sourceLinked="1"/>
        <c:majorTickMark val="out"/>
        <c:minorTickMark val="none"/>
        <c:tickLblPos val="nextTo"/>
        <c:txPr>
          <a:bodyPr/>
          <a:lstStyle/>
          <a:p>
            <a:pPr>
              <a:defRPr lang="en-US"/>
            </a:pPr>
            <a:endParaRPr lang="en-US"/>
          </a:p>
        </c:txPr>
        <c:crossAx val="153797760"/>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Expenditure by source</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explosion val="25"/>
          <c:cat>
            <c:strRef>
              <c:f>('SA1'!$A$38,'SA1'!$A$52,'SA1'!$A$57,'SA1'!$A$63,'SA1'!$A$68,'SA1'!$A$79)</c:f>
              <c:strCache>
                <c:ptCount val="6"/>
                <c:pt idx="0">
                  <c:v>Employee related costs</c:v>
                </c:pt>
                <c:pt idx="1">
                  <c:v>Contributions recognised - capital</c:v>
                </c:pt>
                <c:pt idx="2">
                  <c:v>Depreciation &amp; asset impairment</c:v>
                </c:pt>
                <c:pt idx="3">
                  <c:v>Bulk purchases</c:v>
                </c:pt>
                <c:pt idx="4">
                  <c:v>Contracted services</c:v>
                </c:pt>
                <c:pt idx="5">
                  <c:v>Other Expenditure By Type</c:v>
                </c:pt>
              </c:strCache>
            </c:strRef>
          </c:cat>
          <c:val>
            <c:numRef>
              <c:f>('SA1'!$I$50,'SA1'!$I$55,'SA1'!$I$61,'SA1'!$I$66,'SA1'!$I$77,'SA1'!$I$86)</c:f>
              <c:numCache>
                <c:formatCode>_(* #,##0,_);_(* \(#,##0,\);_(* "–"?_);_(@_)</c:formatCode>
                <c:ptCount val="6"/>
                <c:pt idx="0">
                  <c:v>5083602.34</c:v>
                </c:pt>
                <c:pt idx="1">
                  <c:v>10676614.32</c:v>
                </c:pt>
                <c:pt idx="2">
                  <c:v>6448446.7000000002</c:v>
                </c:pt>
                <c:pt idx="3">
                  <c:v>16891482.5</c:v>
                </c:pt>
                <c:pt idx="4">
                  <c:v>7017000.2699999996</c:v>
                </c:pt>
                <c:pt idx="5">
                  <c:v>10226014.300000001</c:v>
                </c:pt>
              </c:numCache>
            </c:numRef>
          </c:val>
        </c:ser>
        <c:dLbls>
          <c:showLegendKey val="0"/>
          <c:showVal val="0"/>
          <c:showCatName val="0"/>
          <c:showSerName val="0"/>
          <c:showPercent val="1"/>
          <c:showBubbleSize val="0"/>
          <c:showLeaderLines val="0"/>
        </c:dLbls>
      </c:pie3DChart>
    </c:plotArea>
    <c:legend>
      <c:legendPos val="r"/>
      <c:overlay val="0"/>
      <c:txPr>
        <a:bodyPr/>
        <a:lstStyle/>
        <a:p>
          <a:pPr rtl="0">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'SA9'!$A$3</c:f>
          <c:strCache>
            <c:ptCount val="1"/>
            <c:pt idx="0">
              <c:v>Demographics</c:v>
            </c:pt>
          </c:strCache>
        </c:strRef>
      </c:tx>
      <c:overlay val="0"/>
      <c:txPr>
        <a:bodyPr/>
        <a:lstStyle/>
        <a:p>
          <a:pPr>
            <a:defRPr lang="en-US"/>
          </a:pPr>
          <a:endParaRPr lang="en-US"/>
        </a:p>
      </c:txPr>
    </c:title>
    <c:autoTitleDeleted val="0"/>
    <c:plotArea>
      <c:layout/>
      <c:barChart>
        <c:barDir val="col"/>
        <c:grouping val="clustered"/>
        <c:varyColors val="0"/>
        <c:ser>
          <c:idx val="0"/>
          <c:order val="0"/>
          <c:tx>
            <c:strRef>
              <c:f>'SA9'!$A$5</c:f>
              <c:strCache>
                <c:ptCount val="1"/>
                <c:pt idx="0">
                  <c:v>Females aged 5 - 14</c:v>
                </c:pt>
              </c:strCache>
            </c:strRef>
          </c:tx>
          <c:invertIfNegative val="0"/>
          <c:cat>
            <c:strRef>
              <c:f>'SA9'!$F$2:$I$2</c:f>
              <c:strCache>
                <c:ptCount val="4"/>
                <c:pt idx="0">
                  <c:v>2005/06</c:v>
                </c:pt>
                <c:pt idx="1">
                  <c:v>2006/07</c:v>
                </c:pt>
                <c:pt idx="2">
                  <c:v>2007/08</c:v>
                </c:pt>
                <c:pt idx="3">
                  <c:v>Current Year 2008/09</c:v>
                </c:pt>
              </c:strCache>
            </c:strRef>
          </c:cat>
          <c:val>
            <c:numRef>
              <c:f>'SA9'!$F$5:$I$5</c:f>
              <c:numCache>
                <c:formatCode>_(* #,##0,_);_(* \(#,##0,\);_(* "–"?_);_(@_)</c:formatCode>
                <c:ptCount val="4"/>
                <c:pt idx="0">
                  <c:v>98254</c:v>
                </c:pt>
                <c:pt idx="1">
                  <c:v>99236.540000000008</c:v>
                </c:pt>
                <c:pt idx="2">
                  <c:v>100228.9054</c:v>
                </c:pt>
                <c:pt idx="3">
                  <c:v>109249.50688600002</c:v>
                </c:pt>
              </c:numCache>
            </c:numRef>
          </c:val>
        </c:ser>
        <c:ser>
          <c:idx val="1"/>
          <c:order val="1"/>
          <c:tx>
            <c:strRef>
              <c:f>'SA9'!$A$6</c:f>
              <c:strCache>
                <c:ptCount val="1"/>
                <c:pt idx="0">
                  <c:v>Males aged 5 - 14</c:v>
                </c:pt>
              </c:strCache>
            </c:strRef>
          </c:tx>
          <c:invertIfNegative val="0"/>
          <c:cat>
            <c:strRef>
              <c:f>'SA9'!$F$2:$I$2</c:f>
              <c:strCache>
                <c:ptCount val="4"/>
                <c:pt idx="0">
                  <c:v>2005/06</c:v>
                </c:pt>
                <c:pt idx="1">
                  <c:v>2006/07</c:v>
                </c:pt>
                <c:pt idx="2">
                  <c:v>2007/08</c:v>
                </c:pt>
                <c:pt idx="3">
                  <c:v>Current Year 2008/09</c:v>
                </c:pt>
              </c:strCache>
            </c:strRef>
          </c:cat>
          <c:val>
            <c:numRef>
              <c:f>'SA9'!$F$6:$I$6</c:f>
              <c:numCache>
                <c:formatCode>_(* #,##0,_);_(* \(#,##0,\);_(* "–"?_);_(@_)</c:formatCode>
                <c:ptCount val="4"/>
                <c:pt idx="0">
                  <c:v>118524</c:v>
                </c:pt>
                <c:pt idx="1">
                  <c:v>122079.72</c:v>
                </c:pt>
                <c:pt idx="2">
                  <c:v>129404.50320000001</c:v>
                </c:pt>
                <c:pt idx="3">
                  <c:v>131992.593264</c:v>
                </c:pt>
              </c:numCache>
            </c:numRef>
          </c:val>
        </c:ser>
        <c:ser>
          <c:idx val="2"/>
          <c:order val="2"/>
          <c:tx>
            <c:strRef>
              <c:f>'SA9'!$A$7</c:f>
              <c:strCache>
                <c:ptCount val="1"/>
                <c:pt idx="0">
                  <c:v>Females aged 15 - 34</c:v>
                </c:pt>
              </c:strCache>
            </c:strRef>
          </c:tx>
          <c:invertIfNegative val="0"/>
          <c:cat>
            <c:strRef>
              <c:f>'SA9'!$F$2:$I$2</c:f>
              <c:strCache>
                <c:ptCount val="4"/>
                <c:pt idx="0">
                  <c:v>2005/06</c:v>
                </c:pt>
                <c:pt idx="1">
                  <c:v>2006/07</c:v>
                </c:pt>
                <c:pt idx="2">
                  <c:v>2007/08</c:v>
                </c:pt>
                <c:pt idx="3">
                  <c:v>Current Year 2008/09</c:v>
                </c:pt>
              </c:strCache>
            </c:strRef>
          </c:cat>
          <c:val>
            <c:numRef>
              <c:f>'SA9'!$F$7:$I$7</c:f>
              <c:numCache>
                <c:formatCode>_(* #,##0,_);_(* \(#,##0,\);_(* "–"?_);_(@_)</c:formatCode>
                <c:ptCount val="4"/>
                <c:pt idx="0">
                  <c:v>178545</c:v>
                </c:pt>
                <c:pt idx="1">
                  <c:v>189257.7</c:v>
                </c:pt>
                <c:pt idx="2">
                  <c:v>191150.277</c:v>
                </c:pt>
                <c:pt idx="3">
                  <c:v>193061.77976999999</c:v>
                </c:pt>
              </c:numCache>
            </c:numRef>
          </c:val>
        </c:ser>
        <c:ser>
          <c:idx val="3"/>
          <c:order val="3"/>
          <c:tx>
            <c:strRef>
              <c:f>'SA9'!$A$8</c:f>
              <c:strCache>
                <c:ptCount val="1"/>
                <c:pt idx="0">
                  <c:v>Males aged 15 - 34</c:v>
                </c:pt>
              </c:strCache>
            </c:strRef>
          </c:tx>
          <c:invertIfNegative val="0"/>
          <c:cat>
            <c:strRef>
              <c:f>'SA9'!$F$2:$I$2</c:f>
              <c:strCache>
                <c:ptCount val="4"/>
                <c:pt idx="0">
                  <c:v>2005/06</c:v>
                </c:pt>
                <c:pt idx="1">
                  <c:v>2006/07</c:v>
                </c:pt>
                <c:pt idx="2">
                  <c:v>2007/08</c:v>
                </c:pt>
                <c:pt idx="3">
                  <c:v>Current Year 2008/09</c:v>
                </c:pt>
              </c:strCache>
            </c:strRef>
          </c:cat>
          <c:val>
            <c:numRef>
              <c:f>'SA9'!$F$8:$I$8</c:f>
              <c:numCache>
                <c:formatCode>_(* #,##0,_);_(* \(#,##0,\);_(* "–"?_);_(@_)</c:formatCode>
                <c:ptCount val="4"/>
                <c:pt idx="0">
                  <c:v>216215</c:v>
                </c:pt>
                <c:pt idx="1">
                  <c:v>227025.75</c:v>
                </c:pt>
                <c:pt idx="2">
                  <c:v>236106.78</c:v>
                </c:pt>
                <c:pt idx="3">
                  <c:v>240828.91560000001</c:v>
                </c:pt>
              </c:numCache>
            </c:numRef>
          </c:val>
        </c:ser>
        <c:dLbls>
          <c:showLegendKey val="0"/>
          <c:showVal val="0"/>
          <c:showCatName val="0"/>
          <c:showSerName val="0"/>
          <c:showPercent val="0"/>
          <c:showBubbleSize val="0"/>
        </c:dLbls>
        <c:gapWidth val="150"/>
        <c:axId val="154054016"/>
        <c:axId val="154068096"/>
      </c:barChart>
      <c:catAx>
        <c:axId val="154054016"/>
        <c:scaling>
          <c:orientation val="minMax"/>
        </c:scaling>
        <c:delete val="0"/>
        <c:axPos val="b"/>
        <c:majorTickMark val="none"/>
        <c:minorTickMark val="none"/>
        <c:tickLblPos val="nextTo"/>
        <c:txPr>
          <a:bodyPr/>
          <a:lstStyle/>
          <a:p>
            <a:pPr>
              <a:defRPr lang="en-US"/>
            </a:pPr>
            <a:endParaRPr lang="en-US"/>
          </a:p>
        </c:txPr>
        <c:crossAx val="154068096"/>
        <c:crosses val="autoZero"/>
        <c:auto val="1"/>
        <c:lblAlgn val="ctr"/>
        <c:lblOffset val="100"/>
        <c:noMultiLvlLbl val="0"/>
      </c:catAx>
      <c:valAx>
        <c:axId val="154068096"/>
        <c:scaling>
          <c:orientation val="minMax"/>
        </c:scaling>
        <c:delete val="0"/>
        <c:axPos val="l"/>
        <c:majorGridlines/>
        <c:title>
          <c:tx>
            <c:rich>
              <a:bodyPr/>
              <a:lstStyle/>
              <a:p>
                <a:pPr>
                  <a:defRPr lang="en-US"/>
                </a:pPr>
                <a:r>
                  <a:rPr lang="en-US"/>
                  <a:t>Population (thousand)</a:t>
                </a:r>
              </a:p>
            </c:rich>
          </c:tx>
          <c:overlay val="0"/>
        </c:title>
        <c:numFmt formatCode="_(* #,##0,_);_(* \(#,##0,\);_(* &quot;–&quot;?_);_(@_)" sourceLinked="1"/>
        <c:majorTickMark val="out"/>
        <c:minorTickMark val="none"/>
        <c:tickLblPos val="nextTo"/>
        <c:txPr>
          <a:bodyPr/>
          <a:lstStyle/>
          <a:p>
            <a:pPr>
              <a:defRPr lang="en-US"/>
            </a:pPr>
            <a:endParaRPr lang="en-US"/>
          </a:p>
        </c:txPr>
        <c:crossAx val="154054016"/>
        <c:crosses val="autoZero"/>
        <c:crossBetween val="between"/>
      </c:valAx>
    </c:plotArea>
    <c:legend>
      <c:legendPos val="r"/>
      <c:overlay val="0"/>
      <c:txPr>
        <a:bodyPr/>
        <a:lstStyle/>
        <a:p>
          <a:pPr>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Household/demographics</a:t>
            </a:r>
          </a:p>
        </c:rich>
      </c:tx>
      <c:overlay val="0"/>
    </c:title>
    <c:autoTitleDeleted val="0"/>
    <c:plotArea>
      <c:layout/>
      <c:barChart>
        <c:barDir val="col"/>
        <c:grouping val="clustered"/>
        <c:varyColors val="0"/>
        <c:ser>
          <c:idx val="0"/>
          <c:order val="0"/>
          <c:tx>
            <c:strRef>
              <c:f>'SA9'!$A$20</c:f>
              <c:strCache>
                <c:ptCount val="1"/>
                <c:pt idx="0">
                  <c:v>Number of people in municipal area</c:v>
                </c:pt>
              </c:strCache>
            </c:strRef>
          </c:tx>
          <c:invertIfNegative val="0"/>
          <c:cat>
            <c:strRef>
              <c:f>'SA9'!$F$2:$I$2</c:f>
              <c:strCache>
                <c:ptCount val="4"/>
                <c:pt idx="0">
                  <c:v>2005/06</c:v>
                </c:pt>
                <c:pt idx="1">
                  <c:v>2006/07</c:v>
                </c:pt>
                <c:pt idx="2">
                  <c:v>2007/08</c:v>
                </c:pt>
                <c:pt idx="3">
                  <c:v>Current Year 2008/09</c:v>
                </c:pt>
              </c:strCache>
            </c:strRef>
          </c:cat>
          <c:val>
            <c:numRef>
              <c:f>'SA9'!$F$20:$I$20</c:f>
              <c:numCache>
                <c:formatCode>_(* #,##0,_);_(* \(#,##0,\);_(* "–"?_);_(@_)</c:formatCode>
                <c:ptCount val="4"/>
                <c:pt idx="0">
                  <c:v>546454</c:v>
                </c:pt>
                <c:pt idx="1">
                  <c:v>846564</c:v>
                </c:pt>
                <c:pt idx="2">
                  <c:v>864524</c:v>
                </c:pt>
                <c:pt idx="3">
                  <c:v>845245</c:v>
                </c:pt>
              </c:numCache>
            </c:numRef>
          </c:val>
        </c:ser>
        <c:ser>
          <c:idx val="1"/>
          <c:order val="1"/>
          <c:tx>
            <c:strRef>
              <c:f>'SA9'!$A$21</c:f>
              <c:strCache>
                <c:ptCount val="1"/>
                <c:pt idx="0">
                  <c:v>Number of poor people in municipal area</c:v>
                </c:pt>
              </c:strCache>
            </c:strRef>
          </c:tx>
          <c:invertIfNegative val="0"/>
          <c:cat>
            <c:strRef>
              <c:f>'SA9'!$F$2:$I$2</c:f>
              <c:strCache>
                <c:ptCount val="4"/>
                <c:pt idx="0">
                  <c:v>2005/06</c:v>
                </c:pt>
                <c:pt idx="1">
                  <c:v>2006/07</c:v>
                </c:pt>
                <c:pt idx="2">
                  <c:v>2007/08</c:v>
                </c:pt>
                <c:pt idx="3">
                  <c:v>Current Year 2008/09</c:v>
                </c:pt>
              </c:strCache>
            </c:strRef>
          </c:cat>
          <c:val>
            <c:numRef>
              <c:f>'SA9'!$F$21:$I$21</c:f>
              <c:numCache>
                <c:formatCode>_(* #,##0,_);_(* \(#,##0,\);_(* "–"?_);_(@_)</c:formatCode>
                <c:ptCount val="4"/>
                <c:pt idx="0">
                  <c:v>56845</c:v>
                </c:pt>
                <c:pt idx="1">
                  <c:v>86548</c:v>
                </c:pt>
                <c:pt idx="2">
                  <c:v>85487</c:v>
                </c:pt>
                <c:pt idx="3">
                  <c:v>95485</c:v>
                </c:pt>
              </c:numCache>
            </c:numRef>
          </c:val>
        </c:ser>
        <c:dLbls>
          <c:showLegendKey val="0"/>
          <c:showVal val="0"/>
          <c:showCatName val="0"/>
          <c:showSerName val="0"/>
          <c:showPercent val="0"/>
          <c:showBubbleSize val="0"/>
        </c:dLbls>
        <c:gapWidth val="150"/>
        <c:axId val="154159360"/>
        <c:axId val="154173440"/>
      </c:barChart>
      <c:catAx>
        <c:axId val="154159360"/>
        <c:scaling>
          <c:orientation val="minMax"/>
        </c:scaling>
        <c:delete val="0"/>
        <c:axPos val="b"/>
        <c:majorTickMark val="none"/>
        <c:minorTickMark val="none"/>
        <c:tickLblPos val="nextTo"/>
        <c:txPr>
          <a:bodyPr/>
          <a:lstStyle/>
          <a:p>
            <a:pPr>
              <a:defRPr lang="en-US"/>
            </a:pPr>
            <a:endParaRPr lang="en-US"/>
          </a:p>
        </c:txPr>
        <c:crossAx val="154173440"/>
        <c:crosses val="autoZero"/>
        <c:auto val="1"/>
        <c:lblAlgn val="ctr"/>
        <c:lblOffset val="100"/>
        <c:noMultiLvlLbl val="0"/>
      </c:catAx>
      <c:valAx>
        <c:axId val="154173440"/>
        <c:scaling>
          <c:orientation val="minMax"/>
        </c:scaling>
        <c:delete val="0"/>
        <c:axPos val="l"/>
        <c:majorGridlines/>
        <c:title>
          <c:tx>
            <c:rich>
              <a:bodyPr/>
              <a:lstStyle/>
              <a:p>
                <a:pPr>
                  <a:defRPr lang="en-US"/>
                </a:pPr>
                <a:r>
                  <a:rPr lang="en-US"/>
                  <a:t>People (000)</a:t>
                </a:r>
              </a:p>
            </c:rich>
          </c:tx>
          <c:overlay val="0"/>
        </c:title>
        <c:numFmt formatCode="_(* #,##0,_);_(* \(#,##0,\);_(* &quot;–&quot;?_);_(@_)" sourceLinked="1"/>
        <c:majorTickMark val="out"/>
        <c:minorTickMark val="none"/>
        <c:tickLblPos val="nextTo"/>
        <c:txPr>
          <a:bodyPr/>
          <a:lstStyle/>
          <a:p>
            <a:pPr>
              <a:defRPr lang="en-US"/>
            </a:pPr>
            <a:endParaRPr lang="en-US"/>
          </a:p>
        </c:txPr>
        <c:crossAx val="154159360"/>
        <c:crosses val="autoZero"/>
        <c:crossBetween val="between"/>
      </c:valAx>
    </c:plotArea>
    <c:legend>
      <c:legendPos val="r"/>
      <c:overlay val="0"/>
      <c:txPr>
        <a:bodyPr/>
        <a:lstStyle/>
        <a:p>
          <a:pPr>
            <a:defRPr lang="en-US"/>
          </a:pPr>
          <a:endParaRPr lang="en-US"/>
        </a:p>
      </c:txPr>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Household/demographics</a:t>
            </a:r>
          </a:p>
        </c:rich>
      </c:tx>
      <c:overlay val="0"/>
    </c:title>
    <c:autoTitleDeleted val="0"/>
    <c:plotArea>
      <c:layout/>
      <c:barChart>
        <c:barDir val="col"/>
        <c:grouping val="clustered"/>
        <c:varyColors val="0"/>
        <c:ser>
          <c:idx val="0"/>
          <c:order val="0"/>
          <c:tx>
            <c:strRef>
              <c:f>'SA9'!$A$22</c:f>
              <c:strCache>
                <c:ptCount val="1"/>
                <c:pt idx="0">
                  <c:v>Number of households in municipal area</c:v>
                </c:pt>
              </c:strCache>
            </c:strRef>
          </c:tx>
          <c:invertIfNegative val="0"/>
          <c:cat>
            <c:strRef>
              <c:f>'SA9'!$F$2:$I$2</c:f>
              <c:strCache>
                <c:ptCount val="4"/>
                <c:pt idx="0">
                  <c:v>2005/06</c:v>
                </c:pt>
                <c:pt idx="1">
                  <c:v>2006/07</c:v>
                </c:pt>
                <c:pt idx="2">
                  <c:v>2007/08</c:v>
                </c:pt>
                <c:pt idx="3">
                  <c:v>Current Year 2008/09</c:v>
                </c:pt>
              </c:strCache>
            </c:strRef>
          </c:cat>
          <c:val>
            <c:numRef>
              <c:f>'SA9'!$F$22:$I$22</c:f>
              <c:numCache>
                <c:formatCode>_(* #,##0,_);_(* \(#,##0,\);_(* "–"?_);_(@_)</c:formatCode>
                <c:ptCount val="4"/>
                <c:pt idx="0">
                  <c:v>123545</c:v>
                </c:pt>
                <c:pt idx="1">
                  <c:v>125453</c:v>
                </c:pt>
                <c:pt idx="2">
                  <c:v>135484</c:v>
                </c:pt>
                <c:pt idx="3">
                  <c:v>245125</c:v>
                </c:pt>
              </c:numCache>
            </c:numRef>
          </c:val>
        </c:ser>
        <c:ser>
          <c:idx val="1"/>
          <c:order val="1"/>
          <c:tx>
            <c:strRef>
              <c:f>'SA9'!$A$23</c:f>
              <c:strCache>
                <c:ptCount val="1"/>
                <c:pt idx="0">
                  <c:v>Number of poor households in municipal area</c:v>
                </c:pt>
              </c:strCache>
            </c:strRef>
          </c:tx>
          <c:invertIfNegative val="0"/>
          <c:cat>
            <c:strRef>
              <c:f>'SA9'!$F$2:$I$2</c:f>
              <c:strCache>
                <c:ptCount val="4"/>
                <c:pt idx="0">
                  <c:v>2005/06</c:v>
                </c:pt>
                <c:pt idx="1">
                  <c:v>2006/07</c:v>
                </c:pt>
                <c:pt idx="2">
                  <c:v>2007/08</c:v>
                </c:pt>
                <c:pt idx="3">
                  <c:v>Current Year 2008/09</c:v>
                </c:pt>
              </c:strCache>
            </c:strRef>
          </c:cat>
          <c:val>
            <c:numRef>
              <c:f>'SA9'!$F$23:$I$23</c:f>
              <c:numCache>
                <c:formatCode>_(* #,##0,_);_(* \(#,##0,\);_(* "–"?_);_(@_)</c:formatCode>
                <c:ptCount val="4"/>
                <c:pt idx="0">
                  <c:v>21541</c:v>
                </c:pt>
                <c:pt idx="1">
                  <c:v>22451</c:v>
                </c:pt>
                <c:pt idx="2">
                  <c:v>22586</c:v>
                </c:pt>
                <c:pt idx="3">
                  <c:v>35415</c:v>
                </c:pt>
              </c:numCache>
            </c:numRef>
          </c:val>
        </c:ser>
        <c:dLbls>
          <c:showLegendKey val="0"/>
          <c:showVal val="0"/>
          <c:showCatName val="0"/>
          <c:showSerName val="0"/>
          <c:showPercent val="0"/>
          <c:showBubbleSize val="0"/>
        </c:dLbls>
        <c:gapWidth val="150"/>
        <c:axId val="154203264"/>
        <c:axId val="154204800"/>
      </c:barChart>
      <c:catAx>
        <c:axId val="154203264"/>
        <c:scaling>
          <c:orientation val="minMax"/>
        </c:scaling>
        <c:delete val="0"/>
        <c:axPos val="b"/>
        <c:majorTickMark val="none"/>
        <c:minorTickMark val="none"/>
        <c:tickLblPos val="nextTo"/>
        <c:txPr>
          <a:bodyPr/>
          <a:lstStyle/>
          <a:p>
            <a:pPr>
              <a:defRPr lang="en-US"/>
            </a:pPr>
            <a:endParaRPr lang="en-US"/>
          </a:p>
        </c:txPr>
        <c:crossAx val="154204800"/>
        <c:crosses val="autoZero"/>
        <c:auto val="1"/>
        <c:lblAlgn val="ctr"/>
        <c:lblOffset val="100"/>
        <c:noMultiLvlLbl val="0"/>
      </c:catAx>
      <c:valAx>
        <c:axId val="154204800"/>
        <c:scaling>
          <c:orientation val="minMax"/>
        </c:scaling>
        <c:delete val="0"/>
        <c:axPos val="l"/>
        <c:majorGridlines/>
        <c:title>
          <c:tx>
            <c:rich>
              <a:bodyPr/>
              <a:lstStyle/>
              <a:p>
                <a:pPr>
                  <a:defRPr lang="en-US"/>
                </a:pPr>
                <a:r>
                  <a:rPr lang="en-US"/>
                  <a:t>Households</a:t>
                </a:r>
                <a:r>
                  <a:rPr lang="en-US" baseline="0"/>
                  <a:t> (000)</a:t>
                </a:r>
                <a:endParaRPr lang="en-US"/>
              </a:p>
            </c:rich>
          </c:tx>
          <c:overlay val="0"/>
        </c:title>
        <c:numFmt formatCode="_(* #,##0,_);_(* \(#,##0,\);_(* &quot;–&quot;?_);_(@_)" sourceLinked="1"/>
        <c:majorTickMark val="out"/>
        <c:minorTickMark val="none"/>
        <c:tickLblPos val="nextTo"/>
        <c:txPr>
          <a:bodyPr/>
          <a:lstStyle/>
          <a:p>
            <a:pPr>
              <a:defRPr lang="en-US"/>
            </a:pPr>
            <a:endParaRPr lang="en-US"/>
          </a:p>
        </c:txPr>
        <c:crossAx val="154203264"/>
        <c:crosses val="autoZero"/>
        <c:crossBetween val="between"/>
      </c:valAx>
    </c:plotArea>
    <c:legend>
      <c:legendPos val="r"/>
      <c:overlay val="0"/>
      <c:txPr>
        <a:bodyPr/>
        <a:lstStyle/>
        <a:p>
          <a:pPr>
            <a:defRPr lang="en-US"/>
          </a:pPr>
          <a:endParaRPr lang="en-US"/>
        </a:p>
      </c:txPr>
    </c:legend>
    <c:plotVisOnly val="1"/>
    <c:dispBlanksAs val="gap"/>
    <c:showDLblsOverMax val="0"/>
  </c:chart>
  <c:printSettings>
    <c:headerFooter/>
    <c:pageMargins b="0.75000000000001454" l="0.70000000000000062" r="0.70000000000000062" t="0.7500000000000145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800">
                <a:latin typeface="Arial Narrow" pitchFamily="34" charset="0"/>
                <a:cs typeface="Arial" pitchFamily="34" charset="0"/>
              </a:defRPr>
            </a:pPr>
            <a:r>
              <a:rPr lang="en-US" sz="1800">
                <a:latin typeface="Arial Narrow" pitchFamily="34" charset="0"/>
                <a:cs typeface="Arial" pitchFamily="34" charset="0"/>
              </a:rPr>
              <a:t>Total Capital Expenditure</a:t>
            </a:r>
          </a:p>
        </c:rich>
      </c:tx>
      <c:overlay val="0"/>
    </c:title>
    <c:autoTitleDeleted val="0"/>
    <c:plotArea>
      <c:layout/>
      <c:barChart>
        <c:barDir val="col"/>
        <c:grouping val="clustered"/>
        <c:varyColors val="0"/>
        <c:ser>
          <c:idx val="0"/>
          <c:order val="0"/>
          <c:tx>
            <c:strRef>
              <c:f>'1.4.4'!$A$4</c:f>
              <c:strCache>
                <c:ptCount val="1"/>
                <c:pt idx="0">
                  <c:v>Original Budget</c:v>
                </c:pt>
              </c:strCache>
            </c:strRef>
          </c:tx>
          <c:invertIfNegative val="0"/>
          <c:cat>
            <c:strRef>
              <c:f>'1.4.4'!$B$3:$D$3</c:f>
              <c:strCache>
                <c:ptCount val="3"/>
                <c:pt idx="0">
                  <c:v>Year -2</c:v>
                </c:pt>
                <c:pt idx="1">
                  <c:v>Year -1</c:v>
                </c:pt>
                <c:pt idx="2">
                  <c:v>Year 0</c:v>
                </c:pt>
              </c:strCache>
            </c:strRef>
          </c:cat>
          <c:val>
            <c:numRef>
              <c:f>'1.4.4'!$B$4:$D$4</c:f>
              <c:numCache>
                <c:formatCode>General</c:formatCode>
                <c:ptCount val="3"/>
                <c:pt idx="0">
                  <c:v>400</c:v>
                </c:pt>
                <c:pt idx="1">
                  <c:v>480</c:v>
                </c:pt>
                <c:pt idx="2">
                  <c:v>508</c:v>
                </c:pt>
              </c:numCache>
            </c:numRef>
          </c:val>
        </c:ser>
        <c:ser>
          <c:idx val="1"/>
          <c:order val="1"/>
          <c:tx>
            <c:strRef>
              <c:f>'1.4.4'!$A$5</c:f>
              <c:strCache>
                <c:ptCount val="1"/>
                <c:pt idx="0">
                  <c:v>Adjustment Budget</c:v>
                </c:pt>
              </c:strCache>
            </c:strRef>
          </c:tx>
          <c:invertIfNegative val="0"/>
          <c:cat>
            <c:strRef>
              <c:f>'1.4.4'!$B$3:$D$3</c:f>
              <c:strCache>
                <c:ptCount val="3"/>
                <c:pt idx="0">
                  <c:v>Year -2</c:v>
                </c:pt>
                <c:pt idx="1">
                  <c:v>Year -1</c:v>
                </c:pt>
                <c:pt idx="2">
                  <c:v>Year 0</c:v>
                </c:pt>
              </c:strCache>
            </c:strRef>
          </c:cat>
          <c:val>
            <c:numRef>
              <c:f>'1.4.4'!$B$5:$D$5</c:f>
              <c:numCache>
                <c:formatCode>General</c:formatCode>
                <c:ptCount val="3"/>
                <c:pt idx="0">
                  <c:v>450</c:v>
                </c:pt>
                <c:pt idx="1">
                  <c:v>475</c:v>
                </c:pt>
                <c:pt idx="2">
                  <c:v>520</c:v>
                </c:pt>
              </c:numCache>
            </c:numRef>
          </c:val>
        </c:ser>
        <c:ser>
          <c:idx val="2"/>
          <c:order val="2"/>
          <c:tx>
            <c:strRef>
              <c:f>'1.4.4'!$A$6</c:f>
              <c:strCache>
                <c:ptCount val="1"/>
                <c:pt idx="0">
                  <c:v>Actual</c:v>
                </c:pt>
              </c:strCache>
            </c:strRef>
          </c:tx>
          <c:invertIfNegative val="0"/>
          <c:cat>
            <c:strRef>
              <c:f>'1.4.4'!$B$3:$D$3</c:f>
              <c:strCache>
                <c:ptCount val="3"/>
                <c:pt idx="0">
                  <c:v>Year -2</c:v>
                </c:pt>
                <c:pt idx="1">
                  <c:v>Year -1</c:v>
                </c:pt>
                <c:pt idx="2">
                  <c:v>Year 0</c:v>
                </c:pt>
              </c:strCache>
            </c:strRef>
          </c:cat>
          <c:val>
            <c:numRef>
              <c:f>'1.4.4'!$B$6:$D$6</c:f>
              <c:numCache>
                <c:formatCode>General</c:formatCode>
                <c:ptCount val="3"/>
                <c:pt idx="0">
                  <c:v>420</c:v>
                </c:pt>
                <c:pt idx="1">
                  <c:v>468</c:v>
                </c:pt>
                <c:pt idx="2">
                  <c:v>530</c:v>
                </c:pt>
              </c:numCache>
            </c:numRef>
          </c:val>
        </c:ser>
        <c:dLbls>
          <c:showLegendKey val="0"/>
          <c:showVal val="0"/>
          <c:showCatName val="0"/>
          <c:showSerName val="0"/>
          <c:showPercent val="0"/>
          <c:showBubbleSize val="0"/>
        </c:dLbls>
        <c:gapWidth val="75"/>
        <c:axId val="128025344"/>
        <c:axId val="128026880"/>
      </c:barChart>
      <c:catAx>
        <c:axId val="128025344"/>
        <c:scaling>
          <c:orientation val="minMax"/>
        </c:scaling>
        <c:delete val="0"/>
        <c:axPos val="b"/>
        <c:numFmt formatCode="[$-409]d\-mmm\-yy;@" sourceLinked="1"/>
        <c:majorTickMark val="none"/>
        <c:minorTickMark val="none"/>
        <c:tickLblPos val="nextTo"/>
        <c:txPr>
          <a:bodyPr/>
          <a:lstStyle/>
          <a:p>
            <a:pPr>
              <a:defRPr lang="en-GB">
                <a:latin typeface="Arial Narrow" pitchFamily="34" charset="0"/>
              </a:defRPr>
            </a:pPr>
            <a:endParaRPr lang="en-US"/>
          </a:p>
        </c:txPr>
        <c:crossAx val="128026880"/>
        <c:crosses val="autoZero"/>
        <c:auto val="1"/>
        <c:lblAlgn val="ctr"/>
        <c:lblOffset val="100"/>
        <c:noMultiLvlLbl val="0"/>
      </c:catAx>
      <c:valAx>
        <c:axId val="128026880"/>
        <c:scaling>
          <c:orientation val="minMax"/>
        </c:scaling>
        <c:delete val="0"/>
        <c:axPos val="l"/>
        <c:majorGridlines/>
        <c:numFmt formatCode="General" sourceLinked="1"/>
        <c:majorTickMark val="none"/>
        <c:minorTickMark val="none"/>
        <c:tickLblPos val="nextTo"/>
        <c:spPr>
          <a:ln w="9525">
            <a:noFill/>
          </a:ln>
        </c:spPr>
        <c:txPr>
          <a:bodyPr/>
          <a:lstStyle/>
          <a:p>
            <a:pPr>
              <a:defRPr lang="en-GB">
                <a:latin typeface="Arial Narrow" pitchFamily="34" charset="0"/>
              </a:defRPr>
            </a:pPr>
            <a:endParaRPr lang="en-US"/>
          </a:p>
        </c:txPr>
        <c:crossAx val="128025344"/>
        <c:crosses val="autoZero"/>
        <c:crossBetween val="between"/>
      </c:valAx>
    </c:plotArea>
    <c:legend>
      <c:legendPos val="b"/>
      <c:overlay val="0"/>
      <c:txPr>
        <a:bodyPr/>
        <a:lstStyle/>
        <a:p>
          <a:pPr>
            <a:defRPr lang="en-GB">
              <a:latin typeface="Arial Narrow" pitchFamily="34" charset="0"/>
              <a:cs typeface="Arial" pitchFamily="34" charset="0"/>
            </a:defRPr>
          </a:pPr>
          <a:endParaRPr lang="en-US"/>
        </a:p>
      </c:txPr>
    </c:legend>
    <c:plotVisOnly val="1"/>
    <c:dispBlanksAs val="gap"/>
    <c:showDLblsOverMax val="0"/>
  </c:chart>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Tota</a:t>
            </a:r>
            <a:r>
              <a:rPr lang="en-US" baseline="0"/>
              <a:t>l Grants Received</a:t>
            </a:r>
            <a:endParaRPr lang="en-US"/>
          </a:p>
        </c:rich>
      </c:tx>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7.1103833539794867E-2"/>
          <c:y val="0.25370031731108239"/>
          <c:w val="0.54458078816095445"/>
          <c:h val="0.64772390018413695"/>
        </c:manualLayout>
      </c:layout>
      <c:pie3DChart>
        <c:varyColors val="1"/>
        <c:ser>
          <c:idx val="0"/>
          <c:order val="0"/>
          <c:spPr>
            <a:ln w="9525"/>
          </c:spPr>
          <c:explosion val="25"/>
          <c:cat>
            <c:strRef>
              <c:f>('SA18'!$A$7,'SA18'!$A$15,'SA18'!$A$21,'SA18'!$A$24,'SA18'!$A$30,'SA18'!$A$37,'SA18'!$A$39,'SA18'!$A$42)</c:f>
              <c:strCache>
                <c:ptCount val="8"/>
                <c:pt idx="0">
                  <c:v>National Government:</c:v>
                </c:pt>
                <c:pt idx="1">
                  <c:v>Provincial Government:</c:v>
                </c:pt>
                <c:pt idx="2">
                  <c:v>District Municipality:</c:v>
                </c:pt>
                <c:pt idx="3">
                  <c:v>Other grant providers:</c:v>
                </c:pt>
                <c:pt idx="4">
                  <c:v>National Government:</c:v>
                </c:pt>
                <c:pt idx="5">
                  <c:v>Provincial Government:</c:v>
                </c:pt>
                <c:pt idx="6">
                  <c:v>District Municipality:</c:v>
                </c:pt>
                <c:pt idx="7">
                  <c:v>Other grant providers:</c:v>
                </c:pt>
              </c:strCache>
            </c:strRef>
          </c:cat>
          <c:val>
            <c:numRef>
              <c:f>('SA18'!$H$7,'SA18'!$H$15,'SA18'!$H$21,'SA18'!$H$24,'SA18'!$H$30,'SA18'!$H$37,'SA18'!$H$39,'SA18'!$H$42)</c:f>
              <c:numCache>
                <c:formatCode>_(* #,##0,_);_(* \(#,##0,\);_(* "–"?_);_(@_)</c:formatCode>
                <c:ptCount val="8"/>
                <c:pt idx="0">
                  <c:v>24756454.390000001</c:v>
                </c:pt>
                <c:pt idx="1">
                  <c:v>5994433.3200000003</c:v>
                </c:pt>
                <c:pt idx="2">
                  <c:v>0</c:v>
                </c:pt>
                <c:pt idx="3">
                  <c:v>0</c:v>
                </c:pt>
                <c:pt idx="4">
                  <c:v>95087006.919999987</c:v>
                </c:pt>
                <c:pt idx="5">
                  <c:v>0</c:v>
                </c:pt>
                <c:pt idx="6">
                  <c:v>0</c:v>
                </c:pt>
                <c:pt idx="7">
                  <c:v>0</c:v>
                </c:pt>
              </c:numCache>
            </c:numRef>
          </c:val>
        </c:ser>
        <c:dLbls>
          <c:showLegendKey val="0"/>
          <c:showVal val="0"/>
          <c:showCatName val="0"/>
          <c:showSerName val="0"/>
          <c:showPercent val="1"/>
          <c:showBubbleSize val="0"/>
          <c:showLeaderLines val="0"/>
        </c:dLbls>
      </c:pie3DChart>
    </c:plotArea>
    <c:legend>
      <c:legendPos val="r"/>
      <c:layout>
        <c:manualLayout>
          <c:xMode val="edge"/>
          <c:yMode val="edge"/>
          <c:x val="0.71331045644612712"/>
          <c:y val="0.16035950995739776"/>
          <c:w val="0.27222299744177547"/>
          <c:h val="0.81765897957119571"/>
        </c:manualLayout>
      </c:layout>
      <c:overlay val="0"/>
      <c:txPr>
        <a:bodyPr/>
        <a:lstStyle/>
        <a:p>
          <a:pPr rtl="0">
            <a:defRPr lang="en-US"/>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'SA18'!$A$8</c:f>
          <c:strCache>
            <c:ptCount val="1"/>
            <c:pt idx="0">
              <c:v>  Equitable share</c:v>
            </c:pt>
          </c:strCache>
        </c:strRef>
      </c:tx>
      <c:overlay val="0"/>
      <c:txPr>
        <a:bodyPr/>
        <a:lstStyle/>
        <a:p>
          <a:pPr>
            <a:defRPr lang="en-US"/>
          </a:pPr>
          <a:endParaRPr lang="en-US"/>
        </a:p>
      </c:txPr>
    </c:title>
    <c:autoTitleDeleted val="0"/>
    <c:plotArea>
      <c:layout/>
      <c:barChart>
        <c:barDir val="col"/>
        <c:grouping val="clustered"/>
        <c:varyColors val="0"/>
        <c:ser>
          <c:idx val="0"/>
          <c:order val="0"/>
          <c:invertIfNegative val="0"/>
          <c:cat>
            <c:strRef>
              <c:f>('SA18'!$C$2,'SA18'!$D$2,'SA18'!$E$2,'SA18'!$F$2:$H$2)</c:f>
              <c:strCache>
                <c:ptCount val="4"/>
                <c:pt idx="0">
                  <c:v>2005/06</c:v>
                </c:pt>
                <c:pt idx="1">
                  <c:v>2006/07</c:v>
                </c:pt>
                <c:pt idx="2">
                  <c:v>2007/08</c:v>
                </c:pt>
                <c:pt idx="3">
                  <c:v>2008/09</c:v>
                </c:pt>
              </c:strCache>
            </c:strRef>
          </c:cat>
          <c:val>
            <c:numRef>
              <c:f>('SA18'!$C$8,'SA18'!$D$8,'SA18'!$E$8,'SA18'!$H$8)</c:f>
              <c:numCache>
                <c:formatCode>_(* #,##0,_);_(* \(#,##0,\);_(* "–"?_);_(@_)</c:formatCode>
                <c:ptCount val="4"/>
                <c:pt idx="0">
                  <c:v>32155455</c:v>
                </c:pt>
                <c:pt idx="1">
                  <c:v>28654854</c:v>
                </c:pt>
                <c:pt idx="2">
                  <c:v>21564856</c:v>
                </c:pt>
                <c:pt idx="3">
                  <c:v>17302685</c:v>
                </c:pt>
              </c:numCache>
            </c:numRef>
          </c:val>
        </c:ser>
        <c:dLbls>
          <c:showLegendKey val="0"/>
          <c:showVal val="0"/>
          <c:showCatName val="0"/>
          <c:showSerName val="0"/>
          <c:showPercent val="0"/>
          <c:showBubbleSize val="0"/>
        </c:dLbls>
        <c:gapWidth val="150"/>
        <c:axId val="155093632"/>
        <c:axId val="155099520"/>
      </c:barChart>
      <c:catAx>
        <c:axId val="155093632"/>
        <c:scaling>
          <c:orientation val="minMax"/>
        </c:scaling>
        <c:delete val="0"/>
        <c:axPos val="b"/>
        <c:numFmt formatCode="[$-409]d\-mmm\-yy;@" sourceLinked="1"/>
        <c:majorTickMark val="none"/>
        <c:minorTickMark val="none"/>
        <c:tickLblPos val="nextTo"/>
        <c:txPr>
          <a:bodyPr/>
          <a:lstStyle/>
          <a:p>
            <a:pPr>
              <a:defRPr lang="en-US"/>
            </a:pPr>
            <a:endParaRPr lang="en-US"/>
          </a:p>
        </c:txPr>
        <c:crossAx val="155099520"/>
        <c:crosses val="autoZero"/>
        <c:auto val="1"/>
        <c:lblAlgn val="ctr"/>
        <c:lblOffset val="100"/>
        <c:noMultiLvlLbl val="0"/>
      </c:catAx>
      <c:valAx>
        <c:axId val="155099520"/>
        <c:scaling>
          <c:orientation val="minMax"/>
        </c:scaling>
        <c:delete val="0"/>
        <c:axPos val="l"/>
        <c:majorGridlines/>
        <c:title>
          <c:tx>
            <c:strRef>
              <c:f>'SA18'!$A$3</c:f>
              <c:strCache>
                <c:ptCount val="1"/>
                <c:pt idx="0">
                  <c:v>R thousand</c:v>
                </c:pt>
              </c:strCache>
            </c:strRef>
          </c:tx>
          <c:overlay val="0"/>
          <c:txPr>
            <a:bodyPr/>
            <a:lstStyle/>
            <a:p>
              <a:pPr>
                <a:defRPr lang="en-US"/>
              </a:pPr>
              <a:endParaRPr lang="en-US"/>
            </a:p>
          </c:txPr>
        </c:title>
        <c:numFmt formatCode="_(* #,##0,_);_(* \(#,##0,\);_(* &quot;–&quot;?_);_(@_)" sourceLinked="1"/>
        <c:majorTickMark val="out"/>
        <c:minorTickMark val="none"/>
        <c:tickLblPos val="nextTo"/>
        <c:txPr>
          <a:bodyPr/>
          <a:lstStyle/>
          <a:p>
            <a:pPr>
              <a:defRPr lang="en-US"/>
            </a:pPr>
            <a:endParaRPr lang="en-US"/>
          </a:p>
        </c:txPr>
        <c:crossAx val="155093632"/>
        <c:crosses val="autoZero"/>
        <c:crossBetween val="between"/>
      </c:valAx>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Grant Performance 2008/09 - OPEX National </a:t>
            </a:r>
          </a:p>
        </c:rich>
      </c:tx>
      <c:overlay val="0"/>
    </c:title>
    <c:autoTitleDeleted val="0"/>
    <c:plotArea>
      <c:layout/>
      <c:barChart>
        <c:barDir val="col"/>
        <c:grouping val="clustered"/>
        <c:varyColors val="0"/>
        <c:ser>
          <c:idx val="0"/>
          <c:order val="0"/>
          <c:tx>
            <c:strRef>
              <c:f>'SA19'!$F$2:$H$2</c:f>
              <c:strCache>
                <c:ptCount val="1"/>
                <c:pt idx="0">
                  <c:v>2008/09 2008/09</c:v>
                </c:pt>
              </c:strCache>
            </c:strRef>
          </c:tx>
          <c:invertIfNegative val="0"/>
          <c:cat>
            <c:strRef>
              <c:f>'SA19'!$A$8:$A$12</c:f>
              <c:strCache>
                <c:ptCount val="5"/>
                <c:pt idx="0">
                  <c:v>  Equitable share</c:v>
                </c:pt>
                <c:pt idx="1">
                  <c:v>  Municipal Systems Improvement</c:v>
                </c:pt>
                <c:pt idx="2">
                  <c:v>  Restructuring</c:v>
                </c:pt>
                <c:pt idx="3">
                  <c:v>  Levy replacement</c:v>
                </c:pt>
                <c:pt idx="4">
                  <c:v>  Department of Water Affairs</c:v>
                </c:pt>
              </c:strCache>
            </c:strRef>
          </c:cat>
          <c:val>
            <c:numRef>
              <c:f>'SA19'!$H$8:$H$12</c:f>
              <c:numCache>
                <c:formatCode>_(* #,##0,_);_(* \(#,##0,\);_(* "–"?_);_(@_)</c:formatCode>
                <c:ptCount val="5"/>
                <c:pt idx="0">
                  <c:v>12111879.5</c:v>
                </c:pt>
                <c:pt idx="1">
                  <c:v>1353088.0929999999</c:v>
                </c:pt>
                <c:pt idx="2">
                  <c:v>2227175.2048000004</c:v>
                </c:pt>
                <c:pt idx="3">
                  <c:v>622654.19999999995</c:v>
                </c:pt>
                <c:pt idx="4">
                  <c:v>4140592.8479999998</c:v>
                </c:pt>
              </c:numCache>
            </c:numRef>
          </c:val>
        </c:ser>
        <c:ser>
          <c:idx val="1"/>
          <c:order val="1"/>
          <c:invertIfNegative val="0"/>
          <c:val>
            <c:numRef>
              <c:f>#REF!</c:f>
              <c:numCache>
                <c:formatCode>General</c:formatCode>
                <c:ptCount val="1"/>
                <c:pt idx="0">
                  <c:v>1</c:v>
                </c:pt>
              </c:numCache>
            </c:numRef>
          </c:val>
        </c:ser>
        <c:dLbls>
          <c:showLegendKey val="0"/>
          <c:showVal val="0"/>
          <c:showCatName val="0"/>
          <c:showSerName val="0"/>
          <c:showPercent val="0"/>
          <c:showBubbleSize val="0"/>
        </c:dLbls>
        <c:gapWidth val="150"/>
        <c:axId val="150140416"/>
        <c:axId val="150141952"/>
      </c:barChart>
      <c:catAx>
        <c:axId val="150140416"/>
        <c:scaling>
          <c:orientation val="minMax"/>
        </c:scaling>
        <c:delete val="0"/>
        <c:axPos val="b"/>
        <c:majorTickMark val="none"/>
        <c:minorTickMark val="none"/>
        <c:tickLblPos val="nextTo"/>
        <c:txPr>
          <a:bodyPr/>
          <a:lstStyle/>
          <a:p>
            <a:pPr>
              <a:defRPr lang="en-US"/>
            </a:pPr>
            <a:endParaRPr lang="en-US"/>
          </a:p>
        </c:txPr>
        <c:crossAx val="150141952"/>
        <c:crosses val="autoZero"/>
        <c:auto val="1"/>
        <c:lblAlgn val="ctr"/>
        <c:lblOffset val="100"/>
        <c:noMultiLvlLbl val="0"/>
      </c:catAx>
      <c:valAx>
        <c:axId val="150141952"/>
        <c:scaling>
          <c:orientation val="minMax"/>
        </c:scaling>
        <c:delete val="0"/>
        <c:axPos val="l"/>
        <c:majorGridlines/>
        <c:title>
          <c:tx>
            <c:strRef>
              <c:f>'SA19'!$A$3</c:f>
              <c:strCache>
                <c:ptCount val="1"/>
                <c:pt idx="0">
                  <c:v>R thousand</c:v>
                </c:pt>
              </c:strCache>
            </c:strRef>
          </c:tx>
          <c:overlay val="0"/>
          <c:txPr>
            <a:bodyPr/>
            <a:lstStyle/>
            <a:p>
              <a:pPr>
                <a:defRPr lang="en-US"/>
              </a:pPr>
              <a:endParaRPr lang="en-US"/>
            </a:p>
          </c:txPr>
        </c:title>
        <c:numFmt formatCode="_(* #,##0,_);_(* \(#,##0,\);_(* &quot;–&quot;?_);_(@_)" sourceLinked="1"/>
        <c:majorTickMark val="out"/>
        <c:minorTickMark val="none"/>
        <c:tickLblPos val="nextTo"/>
        <c:txPr>
          <a:bodyPr/>
          <a:lstStyle/>
          <a:p>
            <a:pPr>
              <a:defRPr lang="en-US"/>
            </a:pPr>
            <a:endParaRPr lang="en-US"/>
          </a:p>
        </c:txPr>
        <c:crossAx val="150140416"/>
        <c:crosses val="autoZero"/>
        <c:crossBetween val="between"/>
      </c:valAx>
    </c:plotArea>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Grant Performance 2008/09 - CAPEX</a:t>
            </a:r>
            <a:r>
              <a:rPr lang="en-US" baseline="0"/>
              <a:t> National</a:t>
            </a:r>
            <a:endParaRPr lang="en-US"/>
          </a:p>
        </c:rich>
      </c:tx>
      <c:overlay val="0"/>
    </c:title>
    <c:autoTitleDeleted val="0"/>
    <c:plotArea>
      <c:layout/>
      <c:barChart>
        <c:barDir val="col"/>
        <c:grouping val="clustered"/>
        <c:varyColors val="0"/>
        <c:ser>
          <c:idx val="0"/>
          <c:order val="0"/>
          <c:invertIfNegative val="0"/>
          <c:cat>
            <c:strRef>
              <c:f>'SA19'!$A$31:$A$34</c:f>
              <c:strCache>
                <c:ptCount val="4"/>
                <c:pt idx="0">
                  <c:v>  Municipal Infrastructure (MIG)</c:v>
                </c:pt>
                <c:pt idx="1">
                  <c:v>  Public Transport</c:v>
                </c:pt>
                <c:pt idx="2">
                  <c:v>  Public Works</c:v>
                </c:pt>
                <c:pt idx="3">
                  <c:v>  Sport and Recreation</c:v>
                </c:pt>
              </c:strCache>
            </c:strRef>
          </c:cat>
          <c:val>
            <c:numRef>
              <c:f>'SA19'!$H$31:$H$34</c:f>
              <c:numCache>
                <c:formatCode>_(* #,##0,_);_(* \(#,##0,\);_(* "–"?_);_(@_)</c:formatCode>
                <c:ptCount val="4"/>
                <c:pt idx="0">
                  <c:v>47791898.711999997</c:v>
                </c:pt>
                <c:pt idx="1">
                  <c:v>8240088.959999999</c:v>
                </c:pt>
                <c:pt idx="2">
                  <c:v>667257.83739999996</c:v>
                </c:pt>
                <c:pt idx="3">
                  <c:v>2350140.2820000001</c:v>
                </c:pt>
              </c:numCache>
            </c:numRef>
          </c:val>
        </c:ser>
        <c:ser>
          <c:idx val="1"/>
          <c:order val="1"/>
          <c:invertIfNegative val="0"/>
          <c:val>
            <c:numRef>
              <c:f>#REF!</c:f>
              <c:numCache>
                <c:formatCode>General</c:formatCode>
                <c:ptCount val="1"/>
                <c:pt idx="0">
                  <c:v>1</c:v>
                </c:pt>
              </c:numCache>
            </c:numRef>
          </c:val>
        </c:ser>
        <c:dLbls>
          <c:showLegendKey val="0"/>
          <c:showVal val="0"/>
          <c:showCatName val="0"/>
          <c:showSerName val="0"/>
          <c:showPercent val="0"/>
          <c:showBubbleSize val="0"/>
        </c:dLbls>
        <c:gapWidth val="150"/>
        <c:axId val="150183936"/>
        <c:axId val="150185472"/>
      </c:barChart>
      <c:catAx>
        <c:axId val="150183936"/>
        <c:scaling>
          <c:orientation val="minMax"/>
        </c:scaling>
        <c:delete val="0"/>
        <c:axPos val="b"/>
        <c:majorTickMark val="none"/>
        <c:minorTickMark val="none"/>
        <c:tickLblPos val="nextTo"/>
        <c:txPr>
          <a:bodyPr/>
          <a:lstStyle/>
          <a:p>
            <a:pPr>
              <a:defRPr lang="en-US"/>
            </a:pPr>
            <a:endParaRPr lang="en-US"/>
          </a:p>
        </c:txPr>
        <c:crossAx val="150185472"/>
        <c:crosses val="autoZero"/>
        <c:auto val="1"/>
        <c:lblAlgn val="ctr"/>
        <c:lblOffset val="100"/>
        <c:noMultiLvlLbl val="0"/>
      </c:catAx>
      <c:valAx>
        <c:axId val="150185472"/>
        <c:scaling>
          <c:orientation val="minMax"/>
        </c:scaling>
        <c:delete val="0"/>
        <c:axPos val="l"/>
        <c:majorGridlines/>
        <c:title>
          <c:tx>
            <c:strRef>
              <c:f>'SA19'!$A$3</c:f>
              <c:strCache>
                <c:ptCount val="1"/>
                <c:pt idx="0">
                  <c:v>R thousand</c:v>
                </c:pt>
              </c:strCache>
            </c:strRef>
          </c:tx>
          <c:overlay val="0"/>
          <c:txPr>
            <a:bodyPr/>
            <a:lstStyle/>
            <a:p>
              <a:pPr>
                <a:defRPr lang="en-US"/>
              </a:pPr>
              <a:endParaRPr lang="en-US"/>
            </a:p>
          </c:txPr>
        </c:title>
        <c:numFmt formatCode="_(* #,##0,_);_(* \(#,##0,\);_(* &quot;–&quot;?_);_(@_)" sourceLinked="1"/>
        <c:majorTickMark val="out"/>
        <c:minorTickMark val="none"/>
        <c:tickLblPos val="nextTo"/>
        <c:txPr>
          <a:bodyPr/>
          <a:lstStyle/>
          <a:p>
            <a:pPr>
              <a:defRPr lang="en-US"/>
            </a:pPr>
            <a:endParaRPr lang="en-US"/>
          </a:p>
        </c:txPr>
        <c:crossAx val="150183936"/>
        <c:crosses val="autoZero"/>
        <c:crossBetween val="between"/>
      </c:valAx>
    </c:plotArea>
    <c:plotVisOnly val="1"/>
    <c:dispBlanksAs val="gap"/>
    <c:showDLblsOverMax val="0"/>
  </c:chart>
  <c:printSettings>
    <c:headerFooter/>
    <c:pageMargins b="0.75000000000001432" l="0.70000000000000062" r="0.70000000000000062" t="0.75000000000001432"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Municipal Infrastructure Grant (MIG) Expenditure</a:t>
            </a:r>
          </a:p>
        </c:rich>
      </c:tx>
      <c:overlay val="0"/>
    </c:title>
    <c:autoTitleDeleted val="0"/>
    <c:plotArea>
      <c:layout/>
      <c:barChart>
        <c:barDir val="col"/>
        <c:grouping val="clustered"/>
        <c:varyColors val="0"/>
        <c:ser>
          <c:idx val="0"/>
          <c:order val="0"/>
          <c:invertIfNegative val="0"/>
          <c:cat>
            <c:strRef>
              <c:f>('SA19'!$C$2,'SA19'!$D$2,'SA19'!$E$2,'SA19'!$F$2:$H$2)</c:f>
              <c:strCache>
                <c:ptCount val="6"/>
                <c:pt idx="0">
                  <c:v>2005/06</c:v>
                </c:pt>
                <c:pt idx="1">
                  <c:v>2006/07</c:v>
                </c:pt>
                <c:pt idx="2">
                  <c:v>2007/08</c:v>
                </c:pt>
                <c:pt idx="3">
                  <c:v>2008/09</c:v>
                </c:pt>
                <c:pt idx="5">
                  <c:v>2008/09</c:v>
                </c:pt>
              </c:strCache>
            </c:strRef>
          </c:cat>
          <c:val>
            <c:numRef>
              <c:f>('SA19'!$C$31,'SA19'!$D$31,'SA19'!$E$31,'SA19'!$H$31)</c:f>
              <c:numCache>
                <c:formatCode>_(* #,##0,_);_(* \(#,##0,\);_(* "–"?_);_(@_)</c:formatCode>
                <c:ptCount val="4"/>
                <c:pt idx="0">
                  <c:v>57556137.359999999</c:v>
                </c:pt>
                <c:pt idx="1">
                  <c:v>31833583.040000003</c:v>
                </c:pt>
                <c:pt idx="2">
                  <c:v>49972605.519999996</c:v>
                </c:pt>
                <c:pt idx="3">
                  <c:v>47791898.711999997</c:v>
                </c:pt>
              </c:numCache>
            </c:numRef>
          </c:val>
        </c:ser>
        <c:dLbls>
          <c:showLegendKey val="0"/>
          <c:showVal val="0"/>
          <c:showCatName val="0"/>
          <c:showSerName val="0"/>
          <c:showPercent val="0"/>
          <c:showBubbleSize val="0"/>
        </c:dLbls>
        <c:gapWidth val="150"/>
        <c:axId val="150279680"/>
        <c:axId val="150281216"/>
      </c:barChart>
      <c:catAx>
        <c:axId val="150279680"/>
        <c:scaling>
          <c:orientation val="minMax"/>
        </c:scaling>
        <c:delete val="0"/>
        <c:axPos val="b"/>
        <c:majorTickMark val="none"/>
        <c:minorTickMark val="none"/>
        <c:tickLblPos val="nextTo"/>
        <c:txPr>
          <a:bodyPr/>
          <a:lstStyle/>
          <a:p>
            <a:pPr>
              <a:defRPr lang="en-US"/>
            </a:pPr>
            <a:endParaRPr lang="en-US"/>
          </a:p>
        </c:txPr>
        <c:crossAx val="150281216"/>
        <c:crosses val="autoZero"/>
        <c:auto val="1"/>
        <c:lblAlgn val="ctr"/>
        <c:lblOffset val="100"/>
        <c:noMultiLvlLbl val="0"/>
      </c:catAx>
      <c:valAx>
        <c:axId val="150281216"/>
        <c:scaling>
          <c:orientation val="minMax"/>
        </c:scaling>
        <c:delete val="0"/>
        <c:axPos val="l"/>
        <c:majorGridlines/>
        <c:title>
          <c:tx>
            <c:strRef>
              <c:f>'SA19'!$A$3</c:f>
              <c:strCache>
                <c:ptCount val="1"/>
                <c:pt idx="0">
                  <c:v>R thousand</c:v>
                </c:pt>
              </c:strCache>
            </c:strRef>
          </c:tx>
          <c:overlay val="0"/>
          <c:txPr>
            <a:bodyPr/>
            <a:lstStyle/>
            <a:p>
              <a:pPr>
                <a:defRPr lang="en-US"/>
              </a:pPr>
              <a:endParaRPr lang="en-US"/>
            </a:p>
          </c:txPr>
        </c:title>
        <c:numFmt formatCode="_(* #,##0,_);_(* \(#,##0,\);_(* &quot;–&quot;?_);_(@_)" sourceLinked="1"/>
        <c:majorTickMark val="out"/>
        <c:minorTickMark val="none"/>
        <c:tickLblPos val="nextTo"/>
        <c:txPr>
          <a:bodyPr/>
          <a:lstStyle/>
          <a:p>
            <a:pPr>
              <a:defRPr lang="en-US"/>
            </a:pPr>
            <a:endParaRPr lang="en-US"/>
          </a:p>
        </c:txPr>
        <c:crossAx val="150279680"/>
        <c:crosses val="autoZero"/>
        <c:crossBetween val="between"/>
      </c:valAx>
    </c:plotArea>
    <c:plotVisOnly val="1"/>
    <c:dispBlanksAs val="gap"/>
    <c:showDLblsOverMax val="0"/>
  </c:chart>
  <c:printSettings>
    <c:headerFooter/>
    <c:pageMargins b="0.7500000000000141" l="0.70000000000000062" r="0.70000000000000062" t="0.750000000000014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'A10 - 2'!$A$5</c:f>
          <c:strCache>
            <c:ptCount val="1"/>
            <c:pt idx="0">
              <c:v>Water: (above min level)</c:v>
            </c:pt>
          </c:strCache>
        </c:strRef>
      </c:tx>
      <c:overlay val="0"/>
      <c:txPr>
        <a:bodyPr/>
        <a:lstStyle/>
        <a:p>
          <a:pPr>
            <a:defRPr lang="en-US" sz="1800"/>
          </a:pPr>
          <a:endParaRPr lang="en-US"/>
        </a:p>
      </c:txPr>
    </c:title>
    <c:autoTitleDeleted val="0"/>
    <c:plotArea>
      <c:layout/>
      <c:lineChart>
        <c:grouping val="standard"/>
        <c:varyColors val="0"/>
        <c:ser>
          <c:idx val="0"/>
          <c:order val="0"/>
          <c:tx>
            <c:strRef>
              <c:f>'A10 - 2'!$A$10</c:f>
              <c:strCache>
                <c:ptCount val="1"/>
                <c:pt idx="0">
                  <c:v>Minimum Service Level and Above sub-total</c:v>
                </c:pt>
              </c:strCache>
            </c:strRef>
          </c:tx>
          <c:cat>
            <c:strRef>
              <c:f>('A10 - 2'!$C$2,'A10 - 2'!$D$2,'A10 - 2'!$E$2,'A10 - 2'!$F$2:$H$2)</c:f>
              <c:strCache>
                <c:ptCount val="3"/>
                <c:pt idx="0">
                  <c:v>Year -3</c:v>
                </c:pt>
                <c:pt idx="1">
                  <c:v>Year -2</c:v>
                </c:pt>
                <c:pt idx="2">
                  <c:v>Year -1</c:v>
                </c:pt>
              </c:strCache>
            </c:strRef>
          </c:cat>
          <c:val>
            <c:numRef>
              <c:f>('A10 - 2'!$C$10,'A10 - 2'!$D$10,'A10 - 2'!$E$10,'A10 - 2'!$H$10)</c:f>
              <c:numCache>
                <c:formatCode>_(* #,##0,_);_(* \(#,##0,\);_(* "–"?_);_(@_)</c:formatCode>
                <c:ptCount val="4"/>
                <c:pt idx="0">
                  <c:v>1989879</c:v>
                </c:pt>
                <c:pt idx="1">
                  <c:v>1897588</c:v>
                </c:pt>
                <c:pt idx="2">
                  <c:v>1576034</c:v>
                </c:pt>
                <c:pt idx="3">
                  <c:v>1878584</c:v>
                </c:pt>
              </c:numCache>
            </c:numRef>
          </c:val>
          <c:smooth val="0"/>
        </c:ser>
        <c:ser>
          <c:idx val="1"/>
          <c:order val="1"/>
          <c:tx>
            <c:strRef>
              <c:f>'A10 - 2'!$A$16</c:f>
              <c:strCache>
                <c:ptCount val="1"/>
                <c:pt idx="0">
                  <c:v>Below Minimum Service Level sub-total</c:v>
                </c:pt>
              </c:strCache>
            </c:strRef>
          </c:tx>
          <c:cat>
            <c:strRef>
              <c:f>('A10 - 2'!$C$2,'A10 - 2'!$D$2,'A10 - 2'!$E$2,'A10 - 2'!$F$2:$H$2)</c:f>
              <c:strCache>
                <c:ptCount val="3"/>
                <c:pt idx="0">
                  <c:v>Year -3</c:v>
                </c:pt>
                <c:pt idx="1">
                  <c:v>Year -2</c:v>
                </c:pt>
                <c:pt idx="2">
                  <c:v>Year -1</c:v>
                </c:pt>
              </c:strCache>
            </c:strRef>
          </c:cat>
          <c:val>
            <c:numRef>
              <c:f>('A10 - 2'!$C$16,'A10 - 2'!$D$16,'A10 - 2'!$E$16,'A10 - 2'!$H$16)</c:f>
              <c:numCache>
                <c:formatCode>_(* #,##0,_);_(* \(#,##0,\);_(* "–"?_);_(@_)</c:formatCode>
                <c:ptCount val="4"/>
                <c:pt idx="0">
                  <c:v>486456</c:v>
                </c:pt>
                <c:pt idx="1">
                  <c:v>358684</c:v>
                </c:pt>
                <c:pt idx="2">
                  <c:v>865485</c:v>
                </c:pt>
                <c:pt idx="3">
                  <c:v>486456</c:v>
                </c:pt>
              </c:numCache>
            </c:numRef>
          </c:val>
          <c:smooth val="0"/>
        </c:ser>
        <c:dLbls>
          <c:showLegendKey val="0"/>
          <c:showVal val="0"/>
          <c:showCatName val="0"/>
          <c:showSerName val="0"/>
          <c:showPercent val="0"/>
          <c:showBubbleSize val="0"/>
        </c:dLbls>
        <c:marker val="1"/>
        <c:smooth val="0"/>
        <c:axId val="117116928"/>
        <c:axId val="117118464"/>
      </c:lineChart>
      <c:catAx>
        <c:axId val="117116928"/>
        <c:scaling>
          <c:orientation val="minMax"/>
        </c:scaling>
        <c:delete val="0"/>
        <c:axPos val="b"/>
        <c:majorTickMark val="none"/>
        <c:minorTickMark val="none"/>
        <c:tickLblPos val="nextTo"/>
        <c:txPr>
          <a:bodyPr/>
          <a:lstStyle/>
          <a:p>
            <a:pPr>
              <a:defRPr lang="en-US">
                <a:latin typeface="Arial Narrow" pitchFamily="34" charset="0"/>
                <a:cs typeface="Arial" pitchFamily="34" charset="0"/>
              </a:defRPr>
            </a:pPr>
            <a:endParaRPr lang="en-US"/>
          </a:p>
        </c:txPr>
        <c:crossAx val="117118464"/>
        <c:crosses val="autoZero"/>
        <c:auto val="1"/>
        <c:lblAlgn val="ctr"/>
        <c:lblOffset val="100"/>
        <c:noMultiLvlLbl val="0"/>
      </c:catAx>
      <c:valAx>
        <c:axId val="117118464"/>
        <c:scaling>
          <c:orientation val="minMax"/>
        </c:scaling>
        <c:delete val="0"/>
        <c:axPos val="l"/>
        <c:majorGridlines/>
        <c:title>
          <c:tx>
            <c:strRef>
              <c:f>'A10 - 2'!$A$4</c:f>
              <c:strCache>
                <c:ptCount val="1"/>
                <c:pt idx="0">
                  <c:v>Household (000)</c:v>
                </c:pt>
              </c:strCache>
            </c:strRef>
          </c:tx>
          <c:overlay val="0"/>
          <c:txPr>
            <a:bodyPr/>
            <a:lstStyle/>
            <a:p>
              <a:pPr>
                <a:defRPr lang="en-US">
                  <a:latin typeface="Arial Narrow" pitchFamily="34" charset="0"/>
                </a:defRPr>
              </a:pPr>
              <a:endParaRPr lang="en-US"/>
            </a:p>
          </c:txPr>
        </c:title>
        <c:numFmt formatCode="_(* #,##0,_);_(* \(#,##0,\);_(* &quot;–&quot;?_);_(@_)" sourceLinked="1"/>
        <c:majorTickMark val="none"/>
        <c:minorTickMark val="none"/>
        <c:tickLblPos val="nextTo"/>
        <c:txPr>
          <a:bodyPr/>
          <a:lstStyle/>
          <a:p>
            <a:pPr>
              <a:defRPr lang="en-US">
                <a:latin typeface="Arial Narrow" pitchFamily="34" charset="0"/>
              </a:defRPr>
            </a:pPr>
            <a:endParaRPr lang="en-US"/>
          </a:p>
        </c:txPr>
        <c:crossAx val="117116928"/>
        <c:crosses val="autoZero"/>
        <c:crossBetween val="between"/>
      </c:valAx>
    </c:plotArea>
    <c:legend>
      <c:legendPos val="r"/>
      <c:overlay val="0"/>
      <c:txPr>
        <a:bodyPr/>
        <a:lstStyle/>
        <a:p>
          <a:pPr>
            <a:defRPr lang="en-US">
              <a:latin typeface="Arial Narrow" pitchFamily="34" charset="0"/>
              <a:cs typeface="Arial" pitchFamily="34" charset="0"/>
            </a:defRPr>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800">
                <a:latin typeface="Arial Narrow" pitchFamily="34" charset="0"/>
                <a:cs typeface="Arial" pitchFamily="34" charset="0"/>
              </a:defRPr>
            </a:pPr>
            <a:r>
              <a:rPr lang="en-US" sz="1800">
                <a:latin typeface="Arial Narrow" pitchFamily="34" charset="0"/>
                <a:cs typeface="Arial" pitchFamily="34" charset="0"/>
              </a:rPr>
              <a:t>Water use by Sector</a:t>
            </a:r>
          </a:p>
        </c:rich>
      </c:tx>
      <c:overlay val="0"/>
    </c:title>
    <c:autoTitleDeleted val="0"/>
    <c:plotArea>
      <c:layout/>
      <c:barChart>
        <c:barDir val="col"/>
        <c:grouping val="clustered"/>
        <c:varyColors val="0"/>
        <c:ser>
          <c:idx val="0"/>
          <c:order val="0"/>
          <c:tx>
            <c:strRef>
              <c:f>'3.1.2'!$A$3</c:f>
              <c:strCache>
                <c:ptCount val="1"/>
                <c:pt idx="0">
                  <c:v>Year -1</c:v>
                </c:pt>
              </c:strCache>
            </c:strRef>
          </c:tx>
          <c:invertIfNegative val="0"/>
          <c:cat>
            <c:strRef>
              <c:f>'3.1.2'!$B$2:$F$2</c:f>
              <c:strCache>
                <c:ptCount val="5"/>
                <c:pt idx="0">
                  <c:v>Agriculture</c:v>
                </c:pt>
                <c:pt idx="1">
                  <c:v>Forestry</c:v>
                </c:pt>
                <c:pt idx="2">
                  <c:v>Industrial</c:v>
                </c:pt>
                <c:pt idx="3">
                  <c:v>Domestic</c:v>
                </c:pt>
                <c:pt idx="4">
                  <c:v>Unaccountable water losses</c:v>
                </c:pt>
              </c:strCache>
            </c:strRef>
          </c:cat>
          <c:val>
            <c:numRef>
              <c:f>'3.1.2'!$B$3:$F$3</c:f>
              <c:numCache>
                <c:formatCode>0</c:formatCode>
                <c:ptCount val="5"/>
                <c:pt idx="0">
                  <c:v>50</c:v>
                </c:pt>
                <c:pt idx="1">
                  <c:v>40</c:v>
                </c:pt>
                <c:pt idx="2">
                  <c:v>35</c:v>
                </c:pt>
                <c:pt idx="3">
                  <c:v>150</c:v>
                </c:pt>
                <c:pt idx="4">
                  <c:v>10</c:v>
                </c:pt>
              </c:numCache>
            </c:numRef>
          </c:val>
        </c:ser>
        <c:ser>
          <c:idx val="1"/>
          <c:order val="1"/>
          <c:tx>
            <c:strRef>
              <c:f>'3.1.2'!$A$4</c:f>
              <c:strCache>
                <c:ptCount val="1"/>
                <c:pt idx="0">
                  <c:v>Year 0</c:v>
                </c:pt>
              </c:strCache>
            </c:strRef>
          </c:tx>
          <c:invertIfNegative val="0"/>
          <c:cat>
            <c:strRef>
              <c:f>'3.1.2'!$B$2:$F$2</c:f>
              <c:strCache>
                <c:ptCount val="5"/>
                <c:pt idx="0">
                  <c:v>Agriculture</c:v>
                </c:pt>
                <c:pt idx="1">
                  <c:v>Forestry</c:v>
                </c:pt>
                <c:pt idx="2">
                  <c:v>Industrial</c:v>
                </c:pt>
                <c:pt idx="3">
                  <c:v>Domestic</c:v>
                </c:pt>
                <c:pt idx="4">
                  <c:v>Unaccountable water losses</c:v>
                </c:pt>
              </c:strCache>
            </c:strRef>
          </c:cat>
          <c:val>
            <c:numRef>
              <c:f>'3.1.2'!$B$4:$F$4</c:f>
              <c:numCache>
                <c:formatCode>0</c:formatCode>
                <c:ptCount val="5"/>
                <c:pt idx="0">
                  <c:v>50</c:v>
                </c:pt>
                <c:pt idx="1">
                  <c:v>44</c:v>
                </c:pt>
                <c:pt idx="2">
                  <c:v>46</c:v>
                </c:pt>
                <c:pt idx="3">
                  <c:v>9</c:v>
                </c:pt>
                <c:pt idx="4">
                  <c:v>11</c:v>
                </c:pt>
              </c:numCache>
            </c:numRef>
          </c:val>
        </c:ser>
        <c:dLbls>
          <c:showLegendKey val="0"/>
          <c:showVal val="0"/>
          <c:showCatName val="0"/>
          <c:showSerName val="0"/>
          <c:showPercent val="0"/>
          <c:showBubbleSize val="0"/>
        </c:dLbls>
        <c:gapWidth val="150"/>
        <c:axId val="117152384"/>
        <c:axId val="117158272"/>
      </c:barChart>
      <c:catAx>
        <c:axId val="117152384"/>
        <c:scaling>
          <c:orientation val="minMax"/>
        </c:scaling>
        <c:delete val="0"/>
        <c:axPos val="b"/>
        <c:numFmt formatCode="General" sourceLinked="1"/>
        <c:majorTickMark val="none"/>
        <c:minorTickMark val="none"/>
        <c:tickLblPos val="nextTo"/>
        <c:txPr>
          <a:bodyPr/>
          <a:lstStyle/>
          <a:p>
            <a:pPr>
              <a:defRPr lang="en-US">
                <a:latin typeface="Arial Narrow" pitchFamily="34" charset="0"/>
                <a:cs typeface="Arial" pitchFamily="34" charset="0"/>
              </a:defRPr>
            </a:pPr>
            <a:endParaRPr lang="en-US"/>
          </a:p>
        </c:txPr>
        <c:crossAx val="117158272"/>
        <c:crosses val="autoZero"/>
        <c:auto val="1"/>
        <c:lblAlgn val="ctr"/>
        <c:lblOffset val="100"/>
        <c:noMultiLvlLbl val="0"/>
      </c:catAx>
      <c:valAx>
        <c:axId val="117158272"/>
        <c:scaling>
          <c:orientation val="minMax"/>
        </c:scaling>
        <c:delete val="0"/>
        <c:axPos val="l"/>
        <c:majorGridlines/>
        <c:title>
          <c:tx>
            <c:rich>
              <a:bodyPr/>
              <a:lstStyle/>
              <a:p>
                <a:pPr>
                  <a:defRPr lang="en-GB">
                    <a:latin typeface="Arial Narrow" pitchFamily="34" charset="0"/>
                    <a:cs typeface="Arial" pitchFamily="34" charset="0"/>
                  </a:defRPr>
                </a:pPr>
                <a:r>
                  <a:rPr lang="en-US">
                    <a:latin typeface="Arial Narrow" pitchFamily="34" charset="0"/>
                    <a:cs typeface="Arial" pitchFamily="34" charset="0"/>
                  </a:rPr>
                  <a:t>Cubic meter</a:t>
                </a:r>
              </a:p>
            </c:rich>
          </c:tx>
          <c:overlay val="0"/>
        </c:title>
        <c:numFmt formatCode="0" sourceLinked="1"/>
        <c:majorTickMark val="out"/>
        <c:minorTickMark val="none"/>
        <c:tickLblPos val="nextTo"/>
        <c:txPr>
          <a:bodyPr/>
          <a:lstStyle/>
          <a:p>
            <a:pPr>
              <a:defRPr lang="en-US">
                <a:latin typeface="Arial Narrow" pitchFamily="34" charset="0"/>
                <a:cs typeface="Arial" pitchFamily="34" charset="0"/>
              </a:defRPr>
            </a:pPr>
            <a:endParaRPr lang="en-US"/>
          </a:p>
        </c:txPr>
        <c:crossAx val="117152384"/>
        <c:crosses val="autoZero"/>
        <c:crossBetween val="between"/>
      </c:valAx>
    </c:plotArea>
    <c:legend>
      <c:legendPos val="r"/>
      <c:overlay val="0"/>
      <c:txPr>
        <a:bodyPr/>
        <a:lstStyle/>
        <a:p>
          <a:pPr>
            <a:defRPr lang="en-GB">
              <a:latin typeface="Arial Narrow" pitchFamily="34" charset="0"/>
              <a:cs typeface="Arial" pitchFamily="34" charset="0"/>
            </a:defRPr>
          </a:pPr>
          <a:endParaRPr lang="en-US"/>
        </a:p>
      </c:txPr>
    </c:legend>
    <c:plotVisOnly val="1"/>
    <c:dispBlanksAs val="gap"/>
    <c:showDLblsOverMax val="0"/>
  </c:char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lang="en-GB"/>
            </a:pPr>
            <a:r>
              <a:rPr lang="en-US"/>
              <a:t>Access to Water</a:t>
            </a:r>
          </a:p>
        </c:rich>
      </c:tx>
      <c:overlay val="0"/>
    </c:title>
    <c:autoTitleDeleted val="0"/>
    <c:plotArea>
      <c:layout/>
      <c:barChart>
        <c:barDir val="col"/>
        <c:grouping val="clustered"/>
        <c:varyColors val="0"/>
        <c:ser>
          <c:idx val="0"/>
          <c:order val="0"/>
          <c:tx>
            <c:strRef>
              <c:f>'3.1.5'!$A$21</c:f>
              <c:strCache>
                <c:ptCount val="1"/>
                <c:pt idx="0">
                  <c:v>Year -2</c:v>
                </c:pt>
              </c:strCache>
            </c:strRef>
          </c:tx>
          <c:invertIfNegative val="0"/>
          <c:cat>
            <c:strRef>
              <c:f>'3.1.5'!$B$20:$D$20</c:f>
              <c:strCache>
                <c:ptCount val="3"/>
                <c:pt idx="0">
                  <c:v>Proportion of households with access to water points*</c:v>
                </c:pt>
                <c:pt idx="1">
                  <c:v>Proportion of households with access to piped water</c:v>
                </c:pt>
                <c:pt idx="2">
                  <c:v>Proportion of households receiving 6 kl free#</c:v>
                </c:pt>
              </c:strCache>
            </c:strRef>
          </c:cat>
          <c:val>
            <c:numRef>
              <c:f>'3.1.5'!$B$21:$D$21</c:f>
              <c:numCache>
                <c:formatCode>General</c:formatCode>
                <c:ptCount val="3"/>
                <c:pt idx="0">
                  <c:v>22</c:v>
                </c:pt>
                <c:pt idx="1">
                  <c:v>70</c:v>
                </c:pt>
                <c:pt idx="2">
                  <c:v>62</c:v>
                </c:pt>
              </c:numCache>
            </c:numRef>
          </c:val>
        </c:ser>
        <c:ser>
          <c:idx val="1"/>
          <c:order val="1"/>
          <c:tx>
            <c:strRef>
              <c:f>'3.1.5'!$A$22</c:f>
              <c:strCache>
                <c:ptCount val="1"/>
                <c:pt idx="0">
                  <c:v>Year -1</c:v>
                </c:pt>
              </c:strCache>
            </c:strRef>
          </c:tx>
          <c:invertIfNegative val="0"/>
          <c:cat>
            <c:strRef>
              <c:f>'3.1.5'!$B$20:$D$20</c:f>
              <c:strCache>
                <c:ptCount val="3"/>
                <c:pt idx="0">
                  <c:v>Proportion of households with access to water points*</c:v>
                </c:pt>
                <c:pt idx="1">
                  <c:v>Proportion of households with access to piped water</c:v>
                </c:pt>
                <c:pt idx="2">
                  <c:v>Proportion of households receiving 6 kl free#</c:v>
                </c:pt>
              </c:strCache>
            </c:strRef>
          </c:cat>
          <c:val>
            <c:numRef>
              <c:f>'3.1.5'!$B$22:$D$22</c:f>
              <c:numCache>
                <c:formatCode>General</c:formatCode>
                <c:ptCount val="3"/>
                <c:pt idx="0">
                  <c:v>22</c:v>
                </c:pt>
                <c:pt idx="1">
                  <c:v>70</c:v>
                </c:pt>
                <c:pt idx="2">
                  <c:v>62</c:v>
                </c:pt>
              </c:numCache>
            </c:numRef>
          </c:val>
        </c:ser>
        <c:ser>
          <c:idx val="2"/>
          <c:order val="2"/>
          <c:tx>
            <c:strRef>
              <c:f>'3.1.5'!$A$23</c:f>
              <c:strCache>
                <c:ptCount val="1"/>
                <c:pt idx="0">
                  <c:v>Year 0</c:v>
                </c:pt>
              </c:strCache>
            </c:strRef>
          </c:tx>
          <c:invertIfNegative val="0"/>
          <c:dLbls>
            <c:txPr>
              <a:bodyPr/>
              <a:lstStyle/>
              <a:p>
                <a:pPr>
                  <a:defRPr lang="en-GB"/>
                </a:pPr>
                <a:endParaRPr lang="en-US"/>
              </a:p>
            </c:txPr>
            <c:dLblPos val="inEnd"/>
            <c:showLegendKey val="0"/>
            <c:showVal val="1"/>
            <c:showCatName val="0"/>
            <c:showSerName val="0"/>
            <c:showPercent val="0"/>
            <c:showBubbleSize val="0"/>
            <c:showLeaderLines val="0"/>
          </c:dLbls>
          <c:cat>
            <c:strRef>
              <c:f>'3.1.5'!$B$20:$D$20</c:f>
              <c:strCache>
                <c:ptCount val="3"/>
                <c:pt idx="0">
                  <c:v>Proportion of households with access to water points*</c:v>
                </c:pt>
                <c:pt idx="1">
                  <c:v>Proportion of households with access to piped water</c:v>
                </c:pt>
                <c:pt idx="2">
                  <c:v>Proportion of households receiving 6 kl free#</c:v>
                </c:pt>
              </c:strCache>
            </c:strRef>
          </c:cat>
          <c:val>
            <c:numRef>
              <c:f>'3.1.5'!$B$23:$D$23</c:f>
              <c:numCache>
                <c:formatCode>General</c:formatCode>
                <c:ptCount val="3"/>
                <c:pt idx="0">
                  <c:v>25</c:v>
                </c:pt>
                <c:pt idx="1">
                  <c:v>72</c:v>
                </c:pt>
                <c:pt idx="2">
                  <c:v>65</c:v>
                </c:pt>
              </c:numCache>
            </c:numRef>
          </c:val>
        </c:ser>
        <c:dLbls>
          <c:showLegendKey val="0"/>
          <c:showVal val="0"/>
          <c:showCatName val="0"/>
          <c:showSerName val="0"/>
          <c:showPercent val="0"/>
          <c:showBubbleSize val="0"/>
        </c:dLbls>
        <c:gapWidth val="75"/>
        <c:overlap val="40"/>
        <c:axId val="128486400"/>
        <c:axId val="128492288"/>
      </c:barChart>
      <c:catAx>
        <c:axId val="128486400"/>
        <c:scaling>
          <c:orientation val="minMax"/>
        </c:scaling>
        <c:delete val="0"/>
        <c:axPos val="b"/>
        <c:numFmt formatCode="General" sourceLinked="1"/>
        <c:majorTickMark val="none"/>
        <c:minorTickMark val="none"/>
        <c:tickLblPos val="nextTo"/>
        <c:txPr>
          <a:bodyPr/>
          <a:lstStyle/>
          <a:p>
            <a:pPr>
              <a:defRPr lang="en-GB"/>
            </a:pPr>
            <a:endParaRPr lang="en-US"/>
          </a:p>
        </c:txPr>
        <c:crossAx val="128492288"/>
        <c:crosses val="autoZero"/>
        <c:auto val="1"/>
        <c:lblAlgn val="ctr"/>
        <c:lblOffset val="100"/>
        <c:noMultiLvlLbl val="0"/>
      </c:catAx>
      <c:valAx>
        <c:axId val="128492288"/>
        <c:scaling>
          <c:orientation val="minMax"/>
        </c:scaling>
        <c:delete val="0"/>
        <c:axPos val="l"/>
        <c:majorGridlines/>
        <c:numFmt formatCode="General" sourceLinked="1"/>
        <c:majorTickMark val="none"/>
        <c:minorTickMark val="none"/>
        <c:tickLblPos val="nextTo"/>
        <c:txPr>
          <a:bodyPr/>
          <a:lstStyle/>
          <a:p>
            <a:pPr>
              <a:defRPr lang="en-GB"/>
            </a:pPr>
            <a:endParaRPr lang="en-US"/>
          </a:p>
        </c:txPr>
        <c:crossAx val="128486400"/>
        <c:crosses val="autoZero"/>
        <c:crossBetween val="between"/>
      </c:valAx>
    </c:plotArea>
    <c:legend>
      <c:legendPos val="r"/>
      <c:overlay val="0"/>
      <c:txPr>
        <a:bodyPr/>
        <a:lstStyle/>
        <a:p>
          <a:pPr>
            <a:defRPr lang="en-GB"/>
          </a:pPr>
          <a:endParaRPr lang="en-US"/>
        </a:p>
      </c:txPr>
    </c:legend>
    <c:plotVisOnly val="1"/>
    <c:dispBlanksAs val="gap"/>
    <c:showDLblsOverMax val="0"/>
  </c:chart>
  <c:printSettings>
    <c:headerFooter/>
    <c:pageMargins b="0.75000000000001088" l="0.70000000000000062" r="0.70000000000000062" t="0.7500000000000108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GB"/>
              <a:t>Sanitation/Sewerage: Year 1</a:t>
            </a:r>
          </a:p>
        </c:rich>
      </c:tx>
      <c:overlay val="0"/>
    </c:title>
    <c:autoTitleDeleted val="0"/>
    <c:plotArea>
      <c:layout>
        <c:manualLayout>
          <c:layoutTarget val="inner"/>
          <c:xMode val="edge"/>
          <c:yMode val="edge"/>
          <c:x val="0.13856619237806417"/>
          <c:y val="8.3987143822591037E-2"/>
          <c:w val="0.76174675035892292"/>
          <c:h val="0.68754648183947054"/>
        </c:manualLayout>
      </c:layout>
      <c:barChart>
        <c:barDir val="col"/>
        <c:grouping val="clustered"/>
        <c:varyColors val="0"/>
        <c:dLbls>
          <c:showLegendKey val="0"/>
          <c:showVal val="0"/>
          <c:showCatName val="0"/>
          <c:showSerName val="0"/>
          <c:showPercent val="0"/>
          <c:showBubbleSize val="0"/>
        </c:dLbls>
        <c:gapWidth val="150"/>
        <c:axId val="138121600"/>
        <c:axId val="138123136"/>
      </c:barChart>
      <c:catAx>
        <c:axId val="138121600"/>
        <c:scaling>
          <c:orientation val="minMax"/>
        </c:scaling>
        <c:delete val="0"/>
        <c:axPos val="b"/>
        <c:majorTickMark val="none"/>
        <c:minorTickMark val="none"/>
        <c:tickLblPos val="nextTo"/>
        <c:txPr>
          <a:bodyPr/>
          <a:lstStyle/>
          <a:p>
            <a:pPr>
              <a:defRPr lang="en-US"/>
            </a:pPr>
            <a:endParaRPr lang="en-US"/>
          </a:p>
        </c:txPr>
        <c:crossAx val="138123136"/>
        <c:crosses val="autoZero"/>
        <c:auto val="1"/>
        <c:lblAlgn val="ctr"/>
        <c:lblOffset val="100"/>
        <c:noMultiLvlLbl val="0"/>
      </c:catAx>
      <c:valAx>
        <c:axId val="138123136"/>
        <c:scaling>
          <c:orientation val="minMax"/>
        </c:scaling>
        <c:delete val="0"/>
        <c:axPos val="l"/>
        <c:majorGridlines/>
        <c:title>
          <c:tx>
            <c:rich>
              <a:bodyPr/>
              <a:lstStyle/>
              <a:p>
                <a:pPr>
                  <a:defRPr lang="en-GB"/>
                </a:pPr>
                <a:r>
                  <a:rPr lang="en-US"/>
                  <a:t>Households</a:t>
                </a:r>
              </a:p>
            </c:rich>
          </c:tx>
          <c:overlay val="0"/>
        </c:title>
        <c:numFmt formatCode="General" sourceLinked="1"/>
        <c:majorTickMark val="none"/>
        <c:minorTickMark val="none"/>
        <c:tickLblPos val="nextTo"/>
        <c:txPr>
          <a:bodyPr/>
          <a:lstStyle/>
          <a:p>
            <a:pPr>
              <a:defRPr lang="en-US"/>
            </a:pPr>
            <a:endParaRPr lang="en-US"/>
          </a:p>
        </c:txPr>
        <c:crossAx val="138121600"/>
        <c:crosses val="autoZero"/>
        <c:crossBetween val="between"/>
      </c:valAx>
    </c:plotArea>
    <c:plotVisOnly val="1"/>
    <c:dispBlanksAs val="gap"/>
    <c:showDLblsOverMax val="0"/>
  </c:chart>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6.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8.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0.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sheetPr/>
  <sheetViews>
    <sheetView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tabColor theme="3" tint="0.59999389629810485"/>
  </sheetPr>
  <sheetViews>
    <sheetView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tabColor theme="3" tint="0.79998168889431442"/>
  </sheetPr>
  <sheetViews>
    <sheetView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tabColor theme="3" tint="0.79998168889431442"/>
  </sheetPr>
  <sheetViews>
    <sheetView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9524</xdr:rowOff>
    </xdr:from>
    <xdr:to>
      <xdr:col>1</xdr:col>
      <xdr:colOff>15876</xdr:colOff>
      <xdr:row>44</xdr:row>
      <xdr:rowOff>174625</xdr:rowOff>
    </xdr:to>
    <xdr:sp macro="" textlink="">
      <xdr:nvSpPr>
        <xdr:cNvPr id="2" name="Rectangle 1"/>
        <xdr:cNvSpPr>
          <a:spLocks noChangeArrowheads="1"/>
        </xdr:cNvSpPr>
      </xdr:nvSpPr>
      <xdr:spPr bwMode="auto">
        <a:xfrm>
          <a:off x="1" y="9524"/>
          <a:ext cx="6373813" cy="8547101"/>
        </a:xfrm>
        <a:prstGeom prst="rect">
          <a:avLst/>
        </a:prstGeom>
        <a:gradFill rotWithShape="0">
          <a:gsLst>
            <a:gs pos="0">
              <a:schemeClr val="bg1"/>
            </a:gs>
            <a:gs pos="100000">
              <a:srgbClr val="FF5050"/>
            </a:gs>
          </a:gsLst>
          <a:lin ang="0" scaled="1"/>
        </a:gradFill>
        <a:ln w="9525">
          <a:noFill/>
          <a:miter lim="800000"/>
          <a:headEnd/>
          <a:tailEnd/>
        </a:ln>
        <a:effectLst/>
      </xdr:spPr>
      <xdr:txBody>
        <a:bodyPr wrap="square" anchor="ctr"/>
        <a:lstStyle>
          <a:defPPr>
            <a:defRPr lang="en-GB"/>
          </a:defPPr>
          <a:lvl1pPr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1pPr>
          <a:lvl2pPr marL="4572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2pPr>
          <a:lvl3pPr marL="9144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3pPr>
          <a:lvl4pPr marL="13716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4pPr>
          <a:lvl5pPr marL="18288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5pPr>
          <a:lvl6pPr marL="22860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6pPr>
          <a:lvl7pPr marL="27432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7pPr>
          <a:lvl8pPr marL="32004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8pPr>
          <a:lvl9pPr marL="36576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9pPr>
        </a:lstStyle>
        <a:p>
          <a:pPr>
            <a:defRPr/>
          </a:pPr>
          <a:endParaRPr lang="en-GB"/>
        </a:p>
      </xdr:txBody>
    </xdr:sp>
    <xdr:clientData/>
  </xdr:twoCellAnchor>
  <xdr:twoCellAnchor editAs="oneCell">
    <xdr:from>
      <xdr:col>0</xdr:col>
      <xdr:colOff>342900</xdr:colOff>
      <xdr:row>0</xdr:row>
      <xdr:rowOff>0</xdr:rowOff>
    </xdr:from>
    <xdr:to>
      <xdr:col>0</xdr:col>
      <xdr:colOff>6111811</xdr:colOff>
      <xdr:row>23</xdr:row>
      <xdr:rowOff>79374</xdr:rowOff>
    </xdr:to>
    <xdr:pic>
      <xdr:nvPicPr>
        <xdr:cNvPr id="3" name="Picture 2" descr="Letter Head"/>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42900" y="0"/>
          <a:ext cx="263461" cy="4460874"/>
        </a:xfrm>
        <a:prstGeom prst="rect">
          <a:avLst/>
        </a:prstGeom>
        <a:noFill/>
        <a:ln w="9525" algn="ctr">
          <a:noFill/>
          <a:miter lim="800000"/>
          <a:headEnd/>
          <a:tailEnd/>
        </a:ln>
      </xdr:spPr>
    </xdr:pic>
    <xdr:clientData/>
  </xdr:twoCellAnchor>
  <xdr:twoCellAnchor>
    <xdr:from>
      <xdr:col>0</xdr:col>
      <xdr:colOff>273843</xdr:colOff>
      <xdr:row>18</xdr:row>
      <xdr:rowOff>71437</xdr:rowOff>
    </xdr:from>
    <xdr:to>
      <xdr:col>0</xdr:col>
      <xdr:colOff>6195218</xdr:colOff>
      <xdr:row>31</xdr:row>
      <xdr:rowOff>83343</xdr:rowOff>
    </xdr:to>
    <xdr:grpSp>
      <xdr:nvGrpSpPr>
        <xdr:cNvPr id="4" name="Group 3"/>
        <xdr:cNvGrpSpPr>
          <a:grpSpLocks/>
        </xdr:cNvGrpSpPr>
      </xdr:nvGrpSpPr>
      <xdr:grpSpPr bwMode="auto">
        <a:xfrm>
          <a:off x="273843" y="3500437"/>
          <a:ext cx="5921375" cy="2488406"/>
          <a:chOff x="2819400" y="2719234"/>
          <a:chExt cx="6324600" cy="2266690"/>
        </a:xfrm>
      </xdr:grpSpPr>
      <xdr:sp macro="" textlink="">
        <xdr:nvSpPr>
          <xdr:cNvPr id="5" name="Line 17"/>
          <xdr:cNvSpPr>
            <a:spLocks noChangeShapeType="1"/>
          </xdr:cNvSpPr>
        </xdr:nvSpPr>
        <xdr:spPr bwMode="auto">
          <a:xfrm>
            <a:off x="3048000" y="3886137"/>
            <a:ext cx="6096000" cy="0"/>
          </a:xfrm>
          <a:prstGeom prst="line">
            <a:avLst/>
          </a:prstGeom>
          <a:noFill/>
          <a:ln w="28575">
            <a:solidFill>
              <a:srgbClr val="E6D870"/>
            </a:solidFill>
            <a:round/>
            <a:headEnd/>
            <a:tailEnd/>
          </a:ln>
          <a:effectLst>
            <a:outerShdw dist="35921" dir="2700000" algn="ctr" rotWithShape="0">
              <a:schemeClr val="tx1"/>
            </a:outerShdw>
          </a:effectLst>
        </xdr:spPr>
        <xdr:txBody>
          <a:bodyPr wrap="square" lIns="101572" tIns="50786" rIns="101572" bIns="50786" anchor="ctr"/>
          <a:lstStyle>
            <a:defPPr>
              <a:defRPr lang="en-GB"/>
            </a:defPPr>
            <a:lvl1pPr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1pPr>
            <a:lvl2pPr marL="4572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2pPr>
            <a:lvl3pPr marL="9144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3pPr>
            <a:lvl4pPr marL="13716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4pPr>
            <a:lvl5pPr marL="18288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5pPr>
            <a:lvl6pPr marL="22860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6pPr>
            <a:lvl7pPr marL="27432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7pPr>
            <a:lvl8pPr marL="32004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8pPr>
            <a:lvl9pPr marL="36576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9pPr>
          </a:lstStyle>
          <a:p>
            <a:pPr>
              <a:defRPr/>
            </a:pPr>
            <a:endParaRPr lang="en-US" sz="1800" i="1">
              <a:solidFill>
                <a:schemeClr val="tx1"/>
              </a:solidFill>
              <a:effectLst>
                <a:outerShdw blurRad="38100" dist="38100" dir="2700000" algn="tl">
                  <a:srgbClr val="000000">
                    <a:alpha val="43137"/>
                  </a:srgbClr>
                </a:outerShdw>
              </a:effectLst>
              <a:latin typeface="Arial" charset="0"/>
              <a:ea typeface="ＭＳ Ｐゴシック" pitchFamily="34" charset="-128"/>
            </a:endParaRPr>
          </a:p>
        </xdr:txBody>
      </xdr:sp>
      <xdr:sp macro="" textlink="">
        <xdr:nvSpPr>
          <xdr:cNvPr id="6" name="TextBox 30"/>
          <xdr:cNvSpPr txBox="1"/>
        </xdr:nvSpPr>
        <xdr:spPr>
          <a:xfrm>
            <a:off x="4114800" y="4190914"/>
            <a:ext cx="4114800" cy="795010"/>
          </a:xfrm>
          <a:prstGeom prst="rect">
            <a:avLst/>
          </a:prstGeom>
          <a:noFill/>
        </xdr:spPr>
        <xdr:txBody>
          <a:bodyPr wrap="square">
            <a:spAutoFit/>
          </a:bodyPr>
          <a:lstStyle>
            <a:defPPr>
              <a:defRPr lang="en-GB"/>
            </a:defPPr>
            <a:lvl1pPr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1pPr>
            <a:lvl2pPr marL="4572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2pPr>
            <a:lvl3pPr marL="9144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3pPr>
            <a:lvl4pPr marL="13716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4pPr>
            <a:lvl5pPr marL="18288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5pPr>
            <a:lvl6pPr marL="22860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6pPr>
            <a:lvl7pPr marL="27432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7pPr>
            <a:lvl8pPr marL="32004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8pPr>
            <a:lvl9pPr marL="36576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9pPr>
          </a:lstStyle>
          <a:p>
            <a:pPr>
              <a:defRPr/>
            </a:pPr>
            <a:endParaRPr lang="en-GB" sz="3600">
              <a:solidFill>
                <a:schemeClr val="tx1">
                  <a:lumMod val="85000"/>
                  <a:lumOff val="15000"/>
                </a:schemeClr>
              </a:solidFill>
            </a:endParaRPr>
          </a:p>
        </xdr:txBody>
      </xdr:sp>
      <xdr:sp macro="" textlink="">
        <xdr:nvSpPr>
          <xdr:cNvPr id="7" name="TextBox 31"/>
          <xdr:cNvSpPr txBox="1"/>
        </xdr:nvSpPr>
        <xdr:spPr>
          <a:xfrm>
            <a:off x="2819400" y="2719234"/>
            <a:ext cx="6244060" cy="2031093"/>
          </a:xfrm>
          <a:prstGeom prst="rect">
            <a:avLst/>
          </a:prstGeom>
          <a:noFill/>
        </xdr:spPr>
        <xdr:txBody>
          <a:bodyPr wrap="square">
            <a:noAutofit/>
          </a:bodyPr>
          <a:lstStyle>
            <a:defPPr>
              <a:defRPr lang="en-GB"/>
            </a:defPPr>
            <a:lvl1pPr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1pPr>
            <a:lvl2pPr marL="4572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2pPr>
            <a:lvl3pPr marL="9144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3pPr>
            <a:lvl4pPr marL="13716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4pPr>
            <a:lvl5pPr marL="1828800" algn="ctr" rtl="0" fontAlgn="base">
              <a:spcBef>
                <a:spcPct val="20000"/>
              </a:spcBef>
              <a:spcAft>
                <a:spcPct val="0"/>
              </a:spcAft>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5pPr>
            <a:lvl6pPr marL="22860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6pPr>
            <a:lvl7pPr marL="27432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7pPr>
            <a:lvl8pPr marL="32004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8pPr>
            <a:lvl9pPr marL="3657600" algn="l" defTabSz="914400" rtl="0" eaLnBrk="1" latinLnBrk="0" hangingPunct="1">
              <a:defRPr sz="8000" kern="1200">
                <a:solidFill>
                  <a:schemeClr val="bg1"/>
                </a:solidFill>
                <a:effectDag name="">
                  <a:cont type="tree" name="">
                    <a:effect ref="fillLine"/>
                    <a:outerShdw dist="38100" dir="13500000" algn="br">
                      <a:schemeClr val="bg1">
                        <a:lumMod val="200000"/>
                        <a:satMod val="200000"/>
                      </a:schemeClr>
                    </a:outerShdw>
                  </a:cont>
                  <a:cont type="tree" name="">
                    <a:effect ref="fillLine"/>
                    <a:outerShdw dist="38100" dir="2700000" algn="tl">
                      <a:schemeClr val="bg1">
                        <a:lumMod val="60000"/>
                        <a:satMod val="60000"/>
                      </a:schemeClr>
                    </a:outerShdw>
                  </a:cont>
                  <a:effect ref="fillLine"/>
                </a:effectDag>
                <a:latin typeface="Arial Black" pitchFamily="34" charset="0"/>
                <a:ea typeface="+mn-ea"/>
                <a:cs typeface="+mn-cs"/>
              </a:defRPr>
            </a:lvl9pPr>
          </a:lstStyle>
          <a:p>
            <a:pPr>
              <a:defRPr/>
            </a:pPr>
            <a:r>
              <a:rPr lang="en-US" sz="3200">
                <a:solidFill>
                  <a:schemeClr val="tx1">
                    <a:lumMod val="85000"/>
                    <a:lumOff val="15000"/>
                  </a:schemeClr>
                </a:solidFill>
              </a:rPr>
              <a:t>Municipal Annual Report Template - Excel Sheets</a:t>
            </a:r>
            <a:endParaRPr lang="en-GB" sz="3200">
              <a:solidFill>
                <a:schemeClr val="tx1">
                  <a:lumMod val="85000"/>
                  <a:lumOff val="15000"/>
                </a:schemeClr>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absoluteAnchor>
    <xdr:pos x="0" y="0"/>
    <xdr:ext cx="9312088" cy="608479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0.00893</cdr:x>
      <cdr:y>0.01284</cdr:y>
    </cdr:from>
    <cdr:to>
      <cdr:x>0.91964</cdr:x>
      <cdr:y>0.97615</cdr:y>
    </cdr:to>
    <cdr:graphicFrame macro="">
      <cdr:nvGraphicFramePr>
        <cdr:cNvPr id="2" name="Chart 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userShapes>
</file>

<file path=xl/drawings/drawing12.xml><?xml version="1.0" encoding="utf-8"?>
<xdr:wsDr xmlns:xdr="http://schemas.openxmlformats.org/drawingml/2006/spreadsheetDrawing" xmlns:a="http://schemas.openxmlformats.org/drawingml/2006/main">
  <xdr:twoCellAnchor>
    <xdr:from>
      <xdr:col>0</xdr:col>
      <xdr:colOff>152398</xdr:colOff>
      <xdr:row>0</xdr:row>
      <xdr:rowOff>76199</xdr:rowOff>
    </xdr:from>
    <xdr:to>
      <xdr:col>5</xdr:col>
      <xdr:colOff>295274</xdr:colOff>
      <xdr:row>18</xdr:row>
      <xdr:rowOff>123824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xdr:from>
      <xdr:col>10</xdr:col>
      <xdr:colOff>95250</xdr:colOff>
      <xdr:row>63</xdr:row>
      <xdr:rowOff>38100</xdr:rowOff>
    </xdr:from>
    <xdr:to>
      <xdr:col>17</xdr:col>
      <xdr:colOff>400050</xdr:colOff>
      <xdr:row>76</xdr:row>
      <xdr:rowOff>104775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209549</xdr:colOff>
      <xdr:row>86</xdr:row>
      <xdr:rowOff>152400</xdr:rowOff>
    </xdr:from>
    <xdr:to>
      <xdr:col>17</xdr:col>
      <xdr:colOff>161924</xdr:colOff>
      <xdr:row>104</xdr:row>
      <xdr:rowOff>9525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1685924</xdr:colOff>
      <xdr:row>24</xdr:row>
      <xdr:rowOff>104775</xdr:rowOff>
    </xdr:from>
    <xdr:to>
      <xdr:col>12</xdr:col>
      <xdr:colOff>200025</xdr:colOff>
      <xdr:row>52</xdr:row>
      <xdr:rowOff>133350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0.83926</cdr:x>
      <cdr:y>0.93886</cdr:y>
    </cdr:from>
    <cdr:to>
      <cdr:x>0.99123</cdr:x>
      <cdr:y>0.97604</cdr:y>
    </cdr:to>
    <cdr:sp macro="" textlink="">
      <cdr:nvSpPr>
        <cdr:cNvPr id="2" name="TextBox 1"/>
        <cdr:cNvSpPr txBox="1"/>
      </cdr:nvSpPr>
      <cdr:spPr>
        <a:xfrm xmlns:a="http://schemas.openxmlformats.org/drawingml/2006/main">
          <a:off x="7805206" y="5688514"/>
          <a:ext cx="1413337" cy="22527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GB" sz="800">
              <a:latin typeface="Arial Narrow" pitchFamily="34" charset="0"/>
            </a:rPr>
            <a:t>Data sourced from </a:t>
          </a:r>
          <a:r>
            <a:rPr lang="en-GB" sz="800" baseline="0">
              <a:latin typeface="Arial Narrow" pitchFamily="34" charset="0"/>
            </a:rPr>
            <a:t> MBRR </a:t>
          </a:r>
          <a:r>
            <a:rPr lang="en-GB" sz="800">
              <a:latin typeface="Arial Narrow" pitchFamily="34" charset="0"/>
            </a:rPr>
            <a:t>A10</a:t>
          </a:r>
        </a:p>
        <a:p xmlns:a="http://schemas.openxmlformats.org/drawingml/2006/main">
          <a:endParaRPr lang="en-GB" sz="800"/>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300104" cy="605895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300104" cy="605895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twoCellAnchor>
    <xdr:from>
      <xdr:col>0</xdr:col>
      <xdr:colOff>85725</xdr:colOff>
      <xdr:row>19</xdr:row>
      <xdr:rowOff>19050</xdr:rowOff>
    </xdr:from>
    <xdr:to>
      <xdr:col>4</xdr:col>
      <xdr:colOff>19050</xdr:colOff>
      <xdr:row>37</xdr:row>
      <xdr:rowOff>123825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200025</xdr:colOff>
      <xdr:row>7</xdr:row>
      <xdr:rowOff>95250</xdr:rowOff>
    </xdr:from>
    <xdr:to>
      <xdr:col>16</xdr:col>
      <xdr:colOff>247650</xdr:colOff>
      <xdr:row>24</xdr:row>
      <xdr:rowOff>38099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twoCellAnchor>
    <xdr:from>
      <xdr:col>0</xdr:col>
      <xdr:colOff>47625</xdr:colOff>
      <xdr:row>26</xdr:row>
      <xdr:rowOff>85725</xdr:rowOff>
    </xdr:from>
    <xdr:to>
      <xdr:col>11</xdr:col>
      <xdr:colOff>28575</xdr:colOff>
      <xdr:row>42</xdr:row>
      <xdr:rowOff>66675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0.79801</cdr:x>
      <cdr:y>0.01747</cdr:y>
    </cdr:from>
    <cdr:to>
      <cdr:x>1</cdr:x>
      <cdr:y>0.06332</cdr:y>
    </cdr:to>
    <cdr:sp macro="" textlink="">
      <cdr:nvSpPr>
        <cdr:cNvPr id="2" name="TextBox 1"/>
        <cdr:cNvSpPr txBox="1"/>
      </cdr:nvSpPr>
      <cdr:spPr>
        <a:xfrm xmlns:a="http://schemas.openxmlformats.org/drawingml/2006/main">
          <a:off x="7421562" y="105833"/>
          <a:ext cx="1878542" cy="27781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0.77525</cdr:x>
      <cdr:y>0.03275</cdr:y>
    </cdr:from>
    <cdr:to>
      <cdr:x>1</cdr:x>
      <cdr:y>0.07205</cdr:y>
    </cdr:to>
    <cdr:sp macro="" textlink="">
      <cdr:nvSpPr>
        <cdr:cNvPr id="3" name="TextBox 2"/>
        <cdr:cNvSpPr txBox="1"/>
      </cdr:nvSpPr>
      <cdr:spPr>
        <a:xfrm xmlns:a="http://schemas.openxmlformats.org/drawingml/2006/main">
          <a:off x="7209906" y="198431"/>
          <a:ext cx="2090198" cy="23811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en-GB" sz="1100"/>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0.05047</cdr:x>
      <cdr:y>0.78086</cdr:y>
    </cdr:from>
    <cdr:to>
      <cdr:x>0.96088</cdr:x>
      <cdr:y>0.90214</cdr:y>
    </cdr:to>
    <cdr:sp macro="" textlink="">
      <cdr:nvSpPr>
        <cdr:cNvPr id="2" name="TextBox 1"/>
        <cdr:cNvSpPr txBox="1"/>
      </cdr:nvSpPr>
      <cdr:spPr>
        <a:xfrm xmlns:a="http://schemas.openxmlformats.org/drawingml/2006/main">
          <a:off x="485131" y="4864251"/>
          <a:ext cx="8751095" cy="755500"/>
        </a:xfrm>
        <a:prstGeom xmlns:a="http://schemas.openxmlformats.org/drawingml/2006/main" prst="rect">
          <a:avLst/>
        </a:prstGeom>
        <a:ln xmlns:a="http://schemas.openxmlformats.org/drawingml/2006/main">
          <a:solidFill>
            <a:schemeClr val="lt1">
              <a:shade val="50000"/>
            </a:schemeClr>
          </a:solidFill>
        </a:ln>
      </cdr:spPr>
      <cdr:txBody>
        <a:bodyPr xmlns:a="http://schemas.openxmlformats.org/drawingml/2006/main" wrap="square" rtlCol="0"/>
        <a:lstStyle xmlns:a="http://schemas.openxmlformats.org/drawingml/2006/main"/>
        <a:p xmlns:a="http://schemas.openxmlformats.org/drawingml/2006/main">
          <a:r>
            <a:rPr lang="en-US" sz="1100">
              <a:latin typeface="Arial Narrow" pitchFamily="34" charset="0"/>
              <a:ea typeface="+mn-ea"/>
              <a:cs typeface="+mn-cs"/>
            </a:rPr>
            <a:t>Liquidity Ratio – Measures the municipality’s ability to pay its bills and is calculated by dividing the monetary assets</a:t>
          </a:r>
          <a:r>
            <a:rPr lang="en-US" sz="1100" baseline="0">
              <a:latin typeface="Arial Narrow" pitchFamily="34" charset="0"/>
              <a:ea typeface="+mn-ea"/>
              <a:cs typeface="+mn-cs"/>
            </a:rPr>
            <a:t> (due within one year ) </a:t>
          </a:r>
          <a:r>
            <a:rPr lang="en-US" sz="1100">
              <a:latin typeface="Arial Narrow" pitchFamily="34" charset="0"/>
              <a:ea typeface="+mn-ea"/>
              <a:cs typeface="+mn-cs"/>
            </a:rPr>
            <a:t>by the municipality’s current liabilities. A higher ratio is better.</a:t>
          </a:r>
        </a:p>
        <a:p xmlns:a="http://schemas.openxmlformats.org/drawingml/2006/main">
          <a:endParaRPr lang="en-US" sz="1100">
            <a:latin typeface="Arial Narrow" pitchFamily="34" charset="0"/>
            <a:ea typeface="+mn-ea"/>
            <a:cs typeface="+mn-cs"/>
          </a:endParaRPr>
        </a:p>
        <a:p xmlns:a="http://schemas.openxmlformats.org/drawingml/2006/main">
          <a:r>
            <a:rPr lang="en-US" sz="1100">
              <a:latin typeface="Arial Narrow" pitchFamily="34" charset="0"/>
              <a:ea typeface="+mn-ea"/>
              <a:cs typeface="+mn-cs"/>
            </a:rPr>
            <a:t>Data used from  MBRR SA8</a:t>
          </a:r>
          <a:endParaRPr lang="en-US" sz="1100">
            <a:latin typeface="Arial Narrow" pitchFamily="34" charset="0"/>
          </a:endParaRP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0.05403</cdr:x>
      <cdr:y>0.78611</cdr:y>
    </cdr:from>
    <cdr:to>
      <cdr:x>0.96003</cdr:x>
      <cdr:y>0.90605</cdr:y>
    </cdr:to>
    <cdr:sp macro="" textlink="">
      <cdr:nvSpPr>
        <cdr:cNvPr id="2" name="TextBox 14"/>
        <cdr:cNvSpPr txBox="1"/>
      </cdr:nvSpPr>
      <cdr:spPr>
        <a:xfrm xmlns:a="http://schemas.openxmlformats.org/drawingml/2006/main">
          <a:off x="503397" y="4776636"/>
          <a:ext cx="8441186" cy="728814"/>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100">
              <a:solidFill>
                <a:sysClr val="windowText" lastClr="000000"/>
              </a:solidFill>
              <a:latin typeface="Arial Narrow" pitchFamily="34" charset="0"/>
            </a:rPr>
            <a:t>Cost Coverage– </a:t>
          </a:r>
          <a:r>
            <a:rPr lang="en-US" sz="1100">
              <a:solidFill>
                <a:sysClr val="windowText" lastClr="000000"/>
              </a:solidFill>
              <a:latin typeface="Arial Narrow" pitchFamily="34" charset="0"/>
              <a:ea typeface="+mn-ea"/>
              <a:cs typeface="+mn-cs"/>
            </a:rPr>
            <a:t>It explains how many months expenditure can be covered</a:t>
          </a:r>
          <a:r>
            <a:rPr lang="en-US" sz="1100" baseline="0">
              <a:solidFill>
                <a:sysClr val="windowText" lastClr="000000"/>
              </a:solidFill>
              <a:latin typeface="Arial Narrow" pitchFamily="34" charset="0"/>
              <a:ea typeface="+mn-ea"/>
              <a:cs typeface="+mn-cs"/>
            </a:rPr>
            <a:t> by the  cash and other liquid assets available to the M</a:t>
          </a:r>
          <a:r>
            <a:rPr lang="en-US" sz="1100">
              <a:solidFill>
                <a:sysClr val="windowText" lastClr="000000"/>
              </a:solidFill>
              <a:latin typeface="Arial Narrow" pitchFamily="34" charset="0"/>
              <a:ea typeface="+mn-ea"/>
              <a:cs typeface="+mn-cs"/>
            </a:rPr>
            <a:t>unicipality excluding utilisation of grants</a:t>
          </a:r>
          <a:r>
            <a:rPr lang="en-US" sz="1100" baseline="0">
              <a:solidFill>
                <a:sysClr val="windowText" lastClr="000000"/>
              </a:solidFill>
              <a:latin typeface="Arial Narrow" pitchFamily="34" charset="0"/>
              <a:ea typeface="+mn-ea"/>
              <a:cs typeface="+mn-cs"/>
            </a:rPr>
            <a:t> and is calculated</a:t>
          </a:r>
        </a:p>
        <a:p xmlns:a="http://schemas.openxmlformats.org/drawingml/2006/main">
          <a:endParaRPr lang="en-US" sz="1100" baseline="0">
            <a:solidFill>
              <a:sysClr val="windowText" lastClr="000000"/>
            </a:solidFill>
            <a:latin typeface="Arial Narrow" pitchFamily="34" charset="0"/>
            <a:ea typeface="+mn-ea"/>
            <a:cs typeface="+mn-cs"/>
          </a:endParaRPr>
        </a:p>
        <a:p xmlns:a="http://schemas.openxmlformats.org/drawingml/2006/main">
          <a:r>
            <a:rPr lang="en-US" sz="1100">
              <a:latin typeface="Arial Narrow" pitchFamily="34" charset="0"/>
              <a:ea typeface="+mn-ea"/>
              <a:cs typeface="+mn-cs"/>
            </a:rPr>
            <a:t>Data used from MBRR SA8</a:t>
          </a:r>
          <a:endParaRPr lang="en-US" sz="1100">
            <a:latin typeface="Arial Narrow" pitchFamily="34" charset="0"/>
          </a:endParaRP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0.08696</cdr:x>
      <cdr:y>0.78739</cdr:y>
    </cdr:from>
    <cdr:to>
      <cdr:x>0.95</cdr:x>
      <cdr:y>0.90859</cdr:y>
    </cdr:to>
    <cdr:sp macro="" textlink="">
      <cdr:nvSpPr>
        <cdr:cNvPr id="3" name="TextBox 1"/>
        <cdr:cNvSpPr txBox="1"/>
      </cdr:nvSpPr>
      <cdr:spPr>
        <a:xfrm xmlns:a="http://schemas.openxmlformats.org/drawingml/2006/main">
          <a:off x="852403" y="4790006"/>
          <a:ext cx="8459699" cy="737326"/>
        </a:xfrm>
        <a:prstGeom xmlns:a="http://schemas.openxmlformats.org/drawingml/2006/main" prst="rect">
          <a:avLst/>
        </a:prstGeom>
        <a:ln xmlns:a="http://schemas.openxmlformats.org/drawingml/2006/main">
          <a:solidFill>
            <a:srgbClr val="4F81BD">
              <a:lumMod val="40000"/>
              <a:lumOff val="60000"/>
            </a:srgbClr>
          </a:solidFill>
        </a:ln>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a:latin typeface="Arial Narrow" pitchFamily="34" charset="0"/>
            </a:rPr>
            <a:t>Total Outstanding Service Debtors – Measures how much money is still owed by the community for water, electricity, waste removal and sanitation compared to how much money has been paid for these services. It is calculated by dividing the total outstanding debtors by the total annual revenue. A lower score is better.</a:t>
          </a:r>
        </a:p>
        <a:p xmlns:a="http://schemas.openxmlformats.org/drawingml/2006/main">
          <a:endParaRPr lang="en-US" sz="1100">
            <a:latin typeface="Arial Narrow" pitchFamily="34" charset="0"/>
          </a:endParaRPr>
        </a:p>
        <a:p xmlns:a="http://schemas.openxmlformats.org/drawingml/2006/main">
          <a:r>
            <a:rPr lang="en-US" sz="1100">
              <a:latin typeface="Arial Narrow" pitchFamily="34" charset="0"/>
              <a:ea typeface="+mn-ea"/>
              <a:cs typeface="+mn-cs"/>
            </a:rPr>
            <a:t>Data used from MBRR SA8</a:t>
          </a:r>
          <a:endParaRPr lang="en-US" sz="1100">
            <a:latin typeface="Arial Narrow"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114300</xdr:colOff>
      <xdr:row>0</xdr:row>
      <xdr:rowOff>123825</xdr:rowOff>
    </xdr:from>
    <xdr:to>
      <xdr:col>16</xdr:col>
      <xdr:colOff>590550</xdr:colOff>
      <xdr:row>12</xdr:row>
      <xdr:rowOff>304800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0.06308</cdr:x>
      <cdr:y>0.78018</cdr:y>
    </cdr:from>
    <cdr:to>
      <cdr:x>0.9617</cdr:x>
      <cdr:y>0.90222</cdr:y>
    </cdr:to>
    <cdr:sp macro="" textlink="">
      <cdr:nvSpPr>
        <cdr:cNvPr id="4" name="TextBox 14"/>
        <cdr:cNvSpPr txBox="1"/>
      </cdr:nvSpPr>
      <cdr:spPr>
        <a:xfrm xmlns:a="http://schemas.openxmlformats.org/drawingml/2006/main">
          <a:off x="587704" y="4740603"/>
          <a:ext cx="8372474" cy="741528"/>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100" i="0">
              <a:solidFill>
                <a:sysClr val="windowText" lastClr="000000"/>
              </a:solidFill>
              <a:latin typeface="Arial Narrow" pitchFamily="34" charset="0"/>
            </a:rPr>
            <a:t>Debt Coverage–  The number of times debt payments can be accomodated</a:t>
          </a:r>
          <a:r>
            <a:rPr lang="en-US" sz="1100" i="0" baseline="0">
              <a:solidFill>
                <a:sysClr val="windowText" lastClr="000000"/>
              </a:solidFill>
              <a:latin typeface="Arial Narrow" pitchFamily="34" charset="0"/>
            </a:rPr>
            <a:t> within Operating revenue (excluding grants) .  This in turn represents the ease with which debt payments can be accomodated by the municipality</a:t>
          </a:r>
        </a:p>
        <a:p xmlns:a="http://schemas.openxmlformats.org/drawingml/2006/main">
          <a:endParaRPr lang="en-US" sz="1100" i="0" baseline="0">
            <a:solidFill>
              <a:sysClr val="windowText" lastClr="000000"/>
            </a:solidFill>
            <a:latin typeface="Arial Narrow" pitchFamily="34" charset="0"/>
          </a:endParaRPr>
        </a:p>
        <a:p xmlns:a="http://schemas.openxmlformats.org/drawingml/2006/main">
          <a:r>
            <a:rPr lang="en-US" sz="1100" i="0">
              <a:latin typeface="Arial Narrow" pitchFamily="34" charset="0"/>
              <a:ea typeface="+mn-ea"/>
              <a:cs typeface="+mn-cs"/>
            </a:rPr>
            <a:t>Data used from MBRR SA8</a:t>
          </a:r>
          <a:endParaRPr lang="en-US" sz="1100" i="0">
            <a:latin typeface="Arial Narrow" pitchFamily="34" charset="0"/>
          </a:endParaRP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0.0981</cdr:x>
      <cdr:y>0.78018</cdr:y>
    </cdr:from>
    <cdr:to>
      <cdr:x>0.94622</cdr:x>
      <cdr:y>0.89775</cdr:y>
    </cdr:to>
    <cdr:sp macro="" textlink="">
      <cdr:nvSpPr>
        <cdr:cNvPr id="4" name="TextBox 14"/>
        <cdr:cNvSpPr txBox="1"/>
      </cdr:nvSpPr>
      <cdr:spPr>
        <a:xfrm xmlns:a="http://schemas.openxmlformats.org/drawingml/2006/main">
          <a:off x="928815" y="4888350"/>
          <a:ext cx="8029575" cy="736655"/>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100">
              <a:solidFill>
                <a:sysClr val="windowText" lastClr="000000"/>
              </a:solidFill>
              <a:latin typeface="Arial Narrow" pitchFamily="34" charset="0"/>
            </a:rPr>
            <a:t>Creditor System Efficiency –  The proportion of creditors paid within terms (i.e. 30 days). This ratio is calculated by  outstanding trade creditors divided by</a:t>
          </a:r>
          <a:r>
            <a:rPr lang="en-US" sz="1100" baseline="0">
              <a:solidFill>
                <a:sysClr val="windowText" lastClr="000000"/>
              </a:solidFill>
              <a:latin typeface="Arial Narrow" pitchFamily="34" charset="0"/>
            </a:rPr>
            <a:t> credit purchases</a:t>
          </a:r>
          <a:endParaRPr lang="en-US" sz="1100">
            <a:solidFill>
              <a:sysClr val="windowText" lastClr="000000"/>
            </a:solidFill>
            <a:latin typeface="Arial Narrow" pitchFamily="34" charset="0"/>
          </a:endParaRPr>
        </a:p>
        <a:p xmlns:a="http://schemas.openxmlformats.org/drawingml/2006/main">
          <a:endParaRPr lang="en-US" sz="1100">
            <a:solidFill>
              <a:sysClr val="windowText" lastClr="000000"/>
            </a:solidFill>
            <a:latin typeface="Arial Narrow" pitchFamily="34" charset="0"/>
          </a:endParaRPr>
        </a:p>
        <a:p xmlns:a="http://schemas.openxmlformats.org/drawingml/2006/main">
          <a:r>
            <a:rPr lang="en-US" sz="1100">
              <a:latin typeface="Arial Narrow" pitchFamily="34" charset="0"/>
              <a:ea typeface="+mn-ea"/>
              <a:cs typeface="+mn-cs"/>
            </a:rPr>
            <a:t>Data used from MBRR SA8</a:t>
          </a:r>
          <a:endParaRPr lang="en-US" sz="1100">
            <a:latin typeface="Arial Narrow" pitchFamily="34" charset="0"/>
          </a:endParaRP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0.07228</cdr:x>
      <cdr:y>0.80901</cdr:y>
    </cdr:from>
    <cdr:to>
      <cdr:x>0.94126</cdr:x>
      <cdr:y>0.90849</cdr:y>
    </cdr:to>
    <cdr:sp macro="" textlink="">
      <cdr:nvSpPr>
        <cdr:cNvPr id="3" name="TextBox 12"/>
        <cdr:cNvSpPr txBox="1"/>
      </cdr:nvSpPr>
      <cdr:spPr>
        <a:xfrm xmlns:a="http://schemas.openxmlformats.org/drawingml/2006/main">
          <a:off x="673429" y="4915783"/>
          <a:ext cx="8096250" cy="604448"/>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latin typeface="Arial Narrow" pitchFamily="34" charset="0"/>
            </a:rPr>
            <a:t>Capital Charges to Operating Expenditure ratio is calculated by dividing the sum of capital interest and principle paid by the total operating expenditure.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latin typeface="Arial Narrow" pitchFamily="34" charset="0"/>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ea typeface="+mn-ea"/>
              <a:cs typeface="+mn-cs"/>
            </a:rPr>
            <a:t>Data used from MBRR SA8</a:t>
          </a:r>
          <a:endParaRPr lang="en-US" sz="1100"/>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0.10704</cdr:x>
      <cdr:y>0.79099</cdr:y>
    </cdr:from>
    <cdr:to>
      <cdr:x>0.9525</cdr:x>
      <cdr:y>0.91005</cdr:y>
    </cdr:to>
    <cdr:sp macro="" textlink="">
      <cdr:nvSpPr>
        <cdr:cNvPr id="4" name="TextBox 13"/>
        <cdr:cNvSpPr txBox="1"/>
      </cdr:nvSpPr>
      <cdr:spPr>
        <a:xfrm xmlns:a="http://schemas.openxmlformats.org/drawingml/2006/main">
          <a:off x="997278" y="4806287"/>
          <a:ext cx="7877175" cy="723468"/>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100">
              <a:solidFill>
                <a:sysClr val="windowText" lastClr="000000"/>
              </a:solidFill>
              <a:latin typeface="Arial Narrow" pitchFamily="34" charset="0"/>
            </a:rPr>
            <a:t>Employee cost – Measures what portion of the revenue was spent on paying employee costs. It is calculated by dividing the total employee cost by the difference between total revenue and capital revenue.</a:t>
          </a:r>
        </a:p>
        <a:p xmlns:a="http://schemas.openxmlformats.org/drawingml/2006/main">
          <a:endParaRPr lang="en-US" sz="1100">
            <a:solidFill>
              <a:sysClr val="windowText" lastClr="000000"/>
            </a:solidFill>
            <a:latin typeface="Arial Narrow" pitchFamily="34" charset="0"/>
          </a:endParaRPr>
        </a:p>
        <a:p xmlns:a="http://schemas.openxmlformats.org/drawingml/2006/main">
          <a:r>
            <a:rPr lang="en-US" sz="1100">
              <a:latin typeface="Arial Narrow" pitchFamily="34" charset="0"/>
              <a:ea typeface="+mn-ea"/>
              <a:cs typeface="+mn-cs"/>
            </a:rPr>
            <a:t>Data used from MBRR SA8</a:t>
          </a:r>
          <a:endParaRPr lang="en-US" sz="1100">
            <a:latin typeface="Arial Narrow" pitchFamily="34" charset="0"/>
          </a:endParaRP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0.10704</cdr:x>
      <cdr:y>0.78968</cdr:y>
    </cdr:from>
    <cdr:to>
      <cdr:x>0.96477</cdr:x>
      <cdr:y>0.89281</cdr:y>
    </cdr:to>
    <cdr:sp macro="" textlink="">
      <cdr:nvSpPr>
        <cdr:cNvPr id="3" name="TextBox 14"/>
        <cdr:cNvSpPr txBox="1"/>
      </cdr:nvSpPr>
      <cdr:spPr>
        <a:xfrm xmlns:a="http://schemas.openxmlformats.org/drawingml/2006/main">
          <a:off x="997278" y="4798327"/>
          <a:ext cx="7991476" cy="626653"/>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100">
              <a:solidFill>
                <a:sysClr val="windowText" lastClr="000000"/>
              </a:solidFill>
              <a:latin typeface="Arial Narrow" pitchFamily="34" charset="0"/>
            </a:rPr>
            <a:t>Repairs and Maintenance – This represents the propotion of operating</a:t>
          </a:r>
          <a:r>
            <a:rPr lang="en-US" sz="1100" baseline="0">
              <a:solidFill>
                <a:sysClr val="windowText" lastClr="000000"/>
              </a:solidFill>
              <a:latin typeface="Arial Narrow" pitchFamily="34" charset="0"/>
            </a:rPr>
            <a:t> </a:t>
          </a:r>
          <a:r>
            <a:rPr lang="en-US" sz="1100">
              <a:solidFill>
                <a:sysClr val="windowText" lastClr="000000"/>
              </a:solidFill>
              <a:latin typeface="Arial Narrow" pitchFamily="34" charset="0"/>
            </a:rPr>
            <a:t>expenditure spent and is calculated by dividing the total repairs</a:t>
          </a:r>
          <a:r>
            <a:rPr lang="en-US" sz="1100" baseline="0">
              <a:solidFill>
                <a:sysClr val="windowText" lastClr="000000"/>
              </a:solidFill>
              <a:latin typeface="Arial Narrow" pitchFamily="34" charset="0"/>
            </a:rPr>
            <a:t> and maintenace</a:t>
          </a:r>
          <a:r>
            <a:rPr lang="en-US" sz="1100">
              <a:solidFill>
                <a:sysClr val="windowText" lastClr="000000"/>
              </a:solidFill>
              <a:latin typeface="Arial Narrow" pitchFamily="34" charset="0"/>
            </a:rPr>
            <a:t>.</a:t>
          </a:r>
        </a:p>
        <a:p xmlns:a="http://schemas.openxmlformats.org/drawingml/2006/main">
          <a:endParaRPr lang="en-US" sz="1100">
            <a:solidFill>
              <a:sysClr val="windowText" lastClr="000000"/>
            </a:solidFill>
            <a:latin typeface="Arial Narrow" pitchFamily="34" charset="0"/>
          </a:endParaRPr>
        </a:p>
        <a:p xmlns:a="http://schemas.openxmlformats.org/drawingml/2006/main">
          <a:r>
            <a:rPr lang="en-US" sz="1100">
              <a:latin typeface="Arial Narrow" pitchFamily="34" charset="0"/>
              <a:ea typeface="+mn-ea"/>
              <a:cs typeface="+mn-cs"/>
            </a:rPr>
            <a:t>Data used from MBRR SA8</a:t>
          </a:r>
          <a:endParaRPr lang="en-US" sz="1100">
            <a:latin typeface="Arial Narrow" pitchFamily="34" charset="0"/>
          </a:endParaRP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xdr:from>
      <xdr:col>0</xdr:col>
      <xdr:colOff>657225</xdr:colOff>
      <xdr:row>0</xdr:row>
      <xdr:rowOff>38101</xdr:rowOff>
    </xdr:from>
    <xdr:to>
      <xdr:col>3</xdr:col>
      <xdr:colOff>828675</xdr:colOff>
      <xdr:row>19</xdr:row>
      <xdr:rowOff>123826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83343</xdr:colOff>
      <xdr:row>30</xdr:row>
      <xdr:rowOff>123265</xdr:rowOff>
    </xdr:from>
    <xdr:to>
      <xdr:col>12</xdr:col>
      <xdr:colOff>476249</xdr:colOff>
      <xdr:row>56</xdr:row>
      <xdr:rowOff>56030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0.71375</cdr:x>
      <cdr:y>0.85956</cdr:y>
    </cdr:from>
    <cdr:to>
      <cdr:x>0.87382</cdr:x>
      <cdr:y>0.90833</cdr:y>
    </cdr:to>
    <cdr:sp macro="" textlink="">
      <cdr:nvSpPr>
        <cdr:cNvPr id="2" name="TextBox 4"/>
        <cdr:cNvSpPr txBox="1"/>
      </cdr:nvSpPr>
      <cdr:spPr>
        <a:xfrm xmlns:a="http://schemas.openxmlformats.org/drawingml/2006/main">
          <a:off x="6902945" y="4938292"/>
          <a:ext cx="1548098" cy="280147"/>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alpha val="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sz="1100" b="1" i="0"/>
        </a:p>
      </cdr:txBody>
    </cdr:sp>
  </cdr:relSizeAnchor>
  <cdr:relSizeAnchor xmlns:cdr="http://schemas.openxmlformats.org/drawingml/2006/chartDrawing">
    <cdr:from>
      <cdr:x>0.79202</cdr:x>
      <cdr:y>0.08889</cdr:y>
    </cdr:from>
    <cdr:to>
      <cdr:x>0.96698</cdr:x>
      <cdr:y>0.27051</cdr:y>
    </cdr:to>
    <cdr:sp macro="" textlink="">
      <cdr:nvSpPr>
        <cdr:cNvPr id="3" name="TextBox 4"/>
        <cdr:cNvSpPr txBox="1"/>
      </cdr:nvSpPr>
      <cdr:spPr>
        <a:xfrm xmlns:a="http://schemas.openxmlformats.org/drawingml/2006/main">
          <a:off x="7659922" y="510682"/>
          <a:ext cx="1692088" cy="1043433"/>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alpha val="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sz="1100" b="1" i="0"/>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twoCellAnchor>
    <xdr:from>
      <xdr:col>11</xdr:col>
      <xdr:colOff>133350</xdr:colOff>
      <xdr:row>1</xdr:row>
      <xdr:rowOff>66675</xdr:rowOff>
    </xdr:from>
    <xdr:to>
      <xdr:col>20</xdr:col>
      <xdr:colOff>590550</xdr:colOff>
      <xdr:row>21</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142874</xdr:colOff>
      <xdr:row>22</xdr:row>
      <xdr:rowOff>38100</xdr:rowOff>
    </xdr:from>
    <xdr:to>
      <xdr:col>20</xdr:col>
      <xdr:colOff>590549</xdr:colOff>
      <xdr:row>40</xdr:row>
      <xdr:rowOff>19050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123825</xdr:colOff>
      <xdr:row>1</xdr:row>
      <xdr:rowOff>38099</xdr:rowOff>
    </xdr:from>
    <xdr:to>
      <xdr:col>21</xdr:col>
      <xdr:colOff>542925</xdr:colOff>
      <xdr:row>20</xdr:row>
      <xdr:rowOff>85724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533400</xdr:colOff>
      <xdr:row>1</xdr:row>
      <xdr:rowOff>57150</xdr:rowOff>
    </xdr:from>
    <xdr:to>
      <xdr:col>25</xdr:col>
      <xdr:colOff>228600</xdr:colOff>
      <xdr:row>37</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171450</xdr:colOff>
      <xdr:row>37</xdr:row>
      <xdr:rowOff>161925</xdr:rowOff>
    </xdr:from>
    <xdr:to>
      <xdr:col>18</xdr:col>
      <xdr:colOff>476250</xdr:colOff>
      <xdr:row>55</xdr:row>
      <xdr:rowOff>190500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209550</xdr:colOff>
      <xdr:row>74</xdr:row>
      <xdr:rowOff>171450</xdr:rowOff>
    </xdr:from>
    <xdr:to>
      <xdr:col>18</xdr:col>
      <xdr:colOff>514350</xdr:colOff>
      <xdr:row>91</xdr:row>
      <xdr:rowOff>28575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95250</xdr:colOff>
      <xdr:row>108</xdr:row>
      <xdr:rowOff>38100</xdr:rowOff>
    </xdr:from>
    <xdr:to>
      <xdr:col>19</xdr:col>
      <xdr:colOff>400050</xdr:colOff>
      <xdr:row>121</xdr:row>
      <xdr:rowOff>104775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209549</xdr:colOff>
      <xdr:row>131</xdr:row>
      <xdr:rowOff>152400</xdr:rowOff>
    </xdr:from>
    <xdr:to>
      <xdr:col>19</xdr:col>
      <xdr:colOff>161924</xdr:colOff>
      <xdr:row>149</xdr:row>
      <xdr:rowOff>9525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609599</xdr:colOff>
      <xdr:row>74</xdr:row>
      <xdr:rowOff>133350</xdr:rowOff>
    </xdr:from>
    <xdr:to>
      <xdr:col>28</xdr:col>
      <xdr:colOff>152400</xdr:colOff>
      <xdr:row>102</xdr:row>
      <xdr:rowOff>161925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85725</xdr:colOff>
      <xdr:row>4</xdr:row>
      <xdr:rowOff>47624</xdr:rowOff>
    </xdr:from>
    <xdr:to>
      <xdr:col>19</xdr:col>
      <xdr:colOff>390525</xdr:colOff>
      <xdr:row>24</xdr:row>
      <xdr:rowOff>57149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85725</xdr:colOff>
      <xdr:row>24</xdr:row>
      <xdr:rowOff>85725</xdr:rowOff>
    </xdr:from>
    <xdr:to>
      <xdr:col>19</xdr:col>
      <xdr:colOff>390525</xdr:colOff>
      <xdr:row>44</xdr:row>
      <xdr:rowOff>95250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85725</xdr:colOff>
      <xdr:row>44</xdr:row>
      <xdr:rowOff>142875</xdr:rowOff>
    </xdr:from>
    <xdr:to>
      <xdr:col>19</xdr:col>
      <xdr:colOff>390525</xdr:colOff>
      <xdr:row>61</xdr:row>
      <xdr:rowOff>133350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95250</xdr:colOff>
      <xdr:row>62</xdr:row>
      <xdr:rowOff>47625</xdr:rowOff>
    </xdr:from>
    <xdr:to>
      <xdr:col>19</xdr:col>
      <xdr:colOff>400050</xdr:colOff>
      <xdr:row>80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66675</xdr:colOff>
      <xdr:row>1</xdr:row>
      <xdr:rowOff>9525</xdr:rowOff>
    </xdr:from>
    <xdr:to>
      <xdr:col>19</xdr:col>
      <xdr:colOff>371475</xdr:colOff>
      <xdr:row>14</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16</xdr:row>
      <xdr:rowOff>9525</xdr:rowOff>
    </xdr:from>
    <xdr:to>
      <xdr:col>19</xdr:col>
      <xdr:colOff>352425</xdr:colOff>
      <xdr:row>30</xdr:row>
      <xdr:rowOff>85725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47625</xdr:colOff>
      <xdr:row>30</xdr:row>
      <xdr:rowOff>123825</xdr:rowOff>
    </xdr:from>
    <xdr:to>
      <xdr:col>19</xdr:col>
      <xdr:colOff>352425</xdr:colOff>
      <xdr:row>45</xdr:row>
      <xdr:rowOff>9525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11</xdr:col>
      <xdr:colOff>57149</xdr:colOff>
      <xdr:row>1</xdr:row>
      <xdr:rowOff>9524</xdr:rowOff>
    </xdr:from>
    <xdr:to>
      <xdr:col>19</xdr:col>
      <xdr:colOff>447674</xdr:colOff>
      <xdr:row>17</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333375</xdr:colOff>
      <xdr:row>17</xdr:row>
      <xdr:rowOff>104775</xdr:rowOff>
    </xdr:from>
    <xdr:to>
      <xdr:col>19</xdr:col>
      <xdr:colOff>28575</xdr:colOff>
      <xdr:row>31</xdr:row>
      <xdr:rowOff>180975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114299</xdr:colOff>
      <xdr:row>8</xdr:row>
      <xdr:rowOff>9525</xdr:rowOff>
    </xdr:from>
    <xdr:to>
      <xdr:col>6</xdr:col>
      <xdr:colOff>47624</xdr:colOff>
      <xdr:row>32</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0.66727</cdr:x>
      <cdr:y>0.53113</cdr:y>
    </cdr:from>
    <cdr:to>
      <cdr:x>0.97107</cdr:x>
      <cdr:y>0.60532</cdr:y>
    </cdr:to>
    <cdr:sp macro="" textlink="'SA18'!$A$29">
      <cdr:nvSpPr>
        <cdr:cNvPr id="2" name="TextBox 3"/>
        <cdr:cNvSpPr txBox="1"/>
      </cdr:nvSpPr>
      <cdr:spPr>
        <a:xfrm xmlns:a="http://schemas.openxmlformats.org/drawingml/2006/main">
          <a:off x="3514712" y="1694769"/>
          <a:ext cx="1600213" cy="23673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FAC4CFB7-922A-4D52-9A02-CF7E7ADC4537}" type="TxLink">
            <a:rPr lang="en-US" sz="900" b="1"/>
            <a:pPr/>
            <a:t>Capital Transfers and Grants</a:t>
          </a:fld>
          <a:endParaRPr lang="en-US" sz="900" b="1"/>
        </a:p>
      </cdr:txBody>
    </cdr:sp>
  </cdr:relSizeAnchor>
  <cdr:relSizeAnchor xmlns:cdr="http://schemas.openxmlformats.org/drawingml/2006/chartDrawing">
    <cdr:from>
      <cdr:x>0.67269</cdr:x>
      <cdr:y>0.1194</cdr:y>
    </cdr:from>
    <cdr:to>
      <cdr:x>1</cdr:x>
      <cdr:y>0.19359</cdr:y>
    </cdr:to>
    <cdr:sp macro="" textlink="'SA18'!$A$6">
      <cdr:nvSpPr>
        <cdr:cNvPr id="4" name="TextBox 3"/>
        <cdr:cNvSpPr txBox="1"/>
      </cdr:nvSpPr>
      <cdr:spPr>
        <a:xfrm xmlns:a="http://schemas.openxmlformats.org/drawingml/2006/main">
          <a:off x="3543302" y="380990"/>
          <a:ext cx="1724023" cy="236731"/>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C048204C-CCED-4E17-8104-C2553895C903}" type="TxLink">
            <a:rPr lang="en-US" sz="900" b="1"/>
            <a:pPr/>
            <a:t>Operating Transfers and Grants</a:t>
          </a:fld>
          <a:endParaRPr lang="en-US" sz="900" b="1"/>
        </a:p>
      </cdr:txBody>
    </cdr:sp>
  </cdr:relSizeAnchor>
</c:userShapes>
</file>

<file path=xl/drawings/drawing51.xml><?xml version="1.0" encoding="utf-8"?>
<xdr:wsDr xmlns:xdr="http://schemas.openxmlformats.org/drawingml/2006/spreadsheetDrawing" xmlns:a="http://schemas.openxmlformats.org/drawingml/2006/main">
  <xdr:twoCellAnchor>
    <xdr:from>
      <xdr:col>11</xdr:col>
      <xdr:colOff>76200</xdr:colOff>
      <xdr:row>0</xdr:row>
      <xdr:rowOff>190499</xdr:rowOff>
    </xdr:from>
    <xdr:to>
      <xdr:col>18</xdr:col>
      <xdr:colOff>590550</xdr:colOff>
      <xdr:row>15</xdr:row>
      <xdr:rowOff>9524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104775</xdr:colOff>
      <xdr:row>15</xdr:row>
      <xdr:rowOff>123825</xdr:rowOff>
    </xdr:from>
    <xdr:to>
      <xdr:col>18</xdr:col>
      <xdr:colOff>409575</xdr:colOff>
      <xdr:row>30</xdr:row>
      <xdr:rowOff>9525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142875</xdr:colOff>
      <xdr:row>30</xdr:row>
      <xdr:rowOff>66675</xdr:rowOff>
    </xdr:from>
    <xdr:to>
      <xdr:col>18</xdr:col>
      <xdr:colOff>447675</xdr:colOff>
      <xdr:row>44</xdr:row>
      <xdr:rowOff>9525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0" y="0"/>
    <xdr:ext cx="9300104" cy="605895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0</xdr:col>
      <xdr:colOff>95250</xdr:colOff>
      <xdr:row>11</xdr:row>
      <xdr:rowOff>57150</xdr:rowOff>
    </xdr:from>
    <xdr:to>
      <xdr:col>7</xdr:col>
      <xdr:colOff>228600</xdr:colOff>
      <xdr:row>25</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xdr:from>
      <xdr:col>0</xdr:col>
      <xdr:colOff>152400</xdr:colOff>
      <xdr:row>0</xdr:row>
      <xdr:rowOff>76200</xdr:rowOff>
    </xdr:from>
    <xdr:to>
      <xdr:col>3</xdr:col>
      <xdr:colOff>1123950</xdr:colOff>
      <xdr:row>14</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1510/Desktop/Annual%20Report/A1%20Schedule%20Municipal%20Budget%20-%20Ver%202-2%20-%2012%20July%20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4223/Application%20Data/Microsoft/Excel/A1%20Schedule%20Municipal%20Budget%20-%20Ver%202-2%20-%2012%20July%20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MJACER\My%20Documents\Annual%20Reports\Research%20Project%20Apr%2009\Budget%20regulations_17%20Apr%2009\A1%20Schedule%20Municipal%20Budget%20-%20Ver%202-1%20-%206%20May%20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Fienie%20Rossouw\Local%20Settings\Temporary%20Internet%20Files\Content.Outlook\GZXZ8MGO\AR%20documents%20R%2015%20July%2009,%20Rienie\AR%20Excel%20Template_R_%2015%20July%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sheetData sheetId="2" refreshError="1">
        <row r="2">
          <cell r="B2" t="str">
            <v>2007/08</v>
          </cell>
        </row>
        <row r="3">
          <cell r="B3" t="str">
            <v>2006/07</v>
          </cell>
        </row>
        <row r="4">
          <cell r="B4" t="str">
            <v>2005/06</v>
          </cell>
        </row>
        <row r="5">
          <cell r="B5" t="str">
            <v>Current Year 2008/09</v>
          </cell>
        </row>
        <row r="7">
          <cell r="B7" t="str">
            <v>2009/10 Medium Term Revenue &amp; Expenditure Framework</v>
          </cell>
        </row>
        <row r="9">
          <cell r="B9" t="str">
            <v>Audited Outcome</v>
          </cell>
        </row>
        <row r="11">
          <cell r="B11" t="str">
            <v>Pre-audit outcome</v>
          </cell>
        </row>
        <row r="12">
          <cell r="B12" t="str">
            <v>Original Budget</v>
          </cell>
        </row>
        <row r="13">
          <cell r="B13" t="str">
            <v>Adjusted Budget</v>
          </cell>
        </row>
        <row r="14">
          <cell r="B14" t="str">
            <v>Full Year Forecast</v>
          </cell>
        </row>
        <row r="15">
          <cell r="B15" t="str">
            <v>Budget Year 2009/10</v>
          </cell>
        </row>
        <row r="16">
          <cell r="B16" t="str">
            <v>Budget Year +1 2010/11</v>
          </cell>
        </row>
        <row r="17">
          <cell r="B17" t="str">
            <v>Budget Year +2 2011/12</v>
          </cell>
        </row>
        <row r="30">
          <cell r="B30" t="str">
            <v>Description</v>
          </cell>
        </row>
        <row r="32">
          <cell r="B32" t="str">
            <v>Vote Description</v>
          </cell>
        </row>
        <row r="33">
          <cell r="B33" t="str">
            <v>Ref</v>
          </cell>
        </row>
        <row r="34">
          <cell r="B34" t="str">
            <v>References</v>
          </cell>
        </row>
        <row r="93">
          <cell r="B93" t="str">
            <v>Choose name from list</v>
          </cell>
        </row>
        <row r="100">
          <cell r="B100" t="str">
            <v>Table A1 Budget Summary</v>
          </cell>
        </row>
        <row r="102">
          <cell r="B102" t="str">
            <v>Table A3 Budgeted Financial Performance (revenue and expenditure by municipal vote)</v>
          </cell>
        </row>
        <row r="137">
          <cell r="B137" t="str">
            <v>Supporting Table SA27 Budgeted monthly revenue and expenditure (standard classification)</v>
          </cell>
        </row>
      </sheetData>
      <sheetData sheetId="3" refreshError="1"/>
      <sheetData sheetId="4" refreshError="1"/>
      <sheetData sheetId="5" refreshError="1"/>
      <sheetData sheetId="6" refreshError="1"/>
      <sheetData sheetId="7" refreshError="1">
        <row r="4">
          <cell r="A4" t="str">
            <v>Revenue - Standard</v>
          </cell>
        </row>
        <row r="5">
          <cell r="A5" t="str">
            <v>Governance and administration</v>
          </cell>
          <cell r="I5">
            <v>0</v>
          </cell>
          <cell r="J5">
            <v>0</v>
          </cell>
          <cell r="K5">
            <v>0</v>
          </cell>
        </row>
        <row r="6">
          <cell r="A6" t="str">
            <v>Executive and council</v>
          </cell>
          <cell r="I6">
            <v>0</v>
          </cell>
          <cell r="J6">
            <v>0</v>
          </cell>
          <cell r="K6">
            <v>0</v>
          </cell>
        </row>
        <row r="7">
          <cell r="A7" t="str">
            <v>Budget and treasury office</v>
          </cell>
          <cell r="I7">
            <v>0</v>
          </cell>
          <cell r="J7">
            <v>0</v>
          </cell>
          <cell r="K7">
            <v>0</v>
          </cell>
        </row>
        <row r="8">
          <cell r="A8" t="str">
            <v>Corporate services</v>
          </cell>
          <cell r="I8">
            <v>0</v>
          </cell>
          <cell r="J8">
            <v>0</v>
          </cell>
          <cell r="K8">
            <v>0</v>
          </cell>
        </row>
        <row r="9">
          <cell r="A9" t="str">
            <v>Community and public safety</v>
          </cell>
          <cell r="I9">
            <v>0</v>
          </cell>
          <cell r="J9">
            <v>0</v>
          </cell>
          <cell r="K9">
            <v>0</v>
          </cell>
        </row>
        <row r="10">
          <cell r="A10" t="str">
            <v>Community and social services</v>
          </cell>
          <cell r="I10">
            <v>0</v>
          </cell>
          <cell r="J10">
            <v>0</v>
          </cell>
          <cell r="K10">
            <v>0</v>
          </cell>
        </row>
        <row r="11">
          <cell r="A11" t="str">
            <v>Sport and recreation</v>
          </cell>
          <cell r="I11">
            <v>0</v>
          </cell>
          <cell r="J11">
            <v>0</v>
          </cell>
          <cell r="K11">
            <v>0</v>
          </cell>
        </row>
        <row r="12">
          <cell r="A12" t="str">
            <v>Public safety</v>
          </cell>
          <cell r="I12">
            <v>0</v>
          </cell>
          <cell r="J12">
            <v>0</v>
          </cell>
          <cell r="K12">
            <v>0</v>
          </cell>
        </row>
        <row r="13">
          <cell r="A13" t="str">
            <v>Housing</v>
          </cell>
          <cell r="I13">
            <v>0</v>
          </cell>
          <cell r="J13">
            <v>0</v>
          </cell>
          <cell r="K13">
            <v>0</v>
          </cell>
        </row>
        <row r="14">
          <cell r="A14" t="str">
            <v>Health</v>
          </cell>
          <cell r="I14">
            <v>0</v>
          </cell>
          <cell r="J14">
            <v>0</v>
          </cell>
          <cell r="K14">
            <v>0</v>
          </cell>
        </row>
        <row r="15">
          <cell r="A15" t="str">
            <v>Economic and environmental services</v>
          </cell>
          <cell r="I15">
            <v>0</v>
          </cell>
          <cell r="J15">
            <v>0</v>
          </cell>
          <cell r="K15">
            <v>0</v>
          </cell>
        </row>
        <row r="16">
          <cell r="A16" t="str">
            <v>Planning and development</v>
          </cell>
          <cell r="I16">
            <v>0</v>
          </cell>
          <cell r="J16">
            <v>0</v>
          </cell>
          <cell r="K16">
            <v>0</v>
          </cell>
        </row>
        <row r="17">
          <cell r="A17" t="str">
            <v>Road transport</v>
          </cell>
          <cell r="I17">
            <v>0</v>
          </cell>
          <cell r="J17">
            <v>0</v>
          </cell>
          <cell r="K17">
            <v>0</v>
          </cell>
        </row>
        <row r="18">
          <cell r="A18" t="str">
            <v>Environmental protection</v>
          </cell>
          <cell r="I18">
            <v>0</v>
          </cell>
          <cell r="J18">
            <v>0</v>
          </cell>
          <cell r="K18">
            <v>0</v>
          </cell>
        </row>
        <row r="19">
          <cell r="A19" t="str">
            <v>Trading services</v>
          </cell>
          <cell r="I19">
            <v>0</v>
          </cell>
          <cell r="J19">
            <v>0</v>
          </cell>
          <cell r="K19">
            <v>0</v>
          </cell>
        </row>
        <row r="20">
          <cell r="A20" t="str">
            <v>Electricity</v>
          </cell>
          <cell r="I20">
            <v>0</v>
          </cell>
          <cell r="J20">
            <v>0</v>
          </cell>
          <cell r="K20">
            <v>0</v>
          </cell>
        </row>
        <row r="21">
          <cell r="A21" t="str">
            <v>Water</v>
          </cell>
          <cell r="I21">
            <v>0</v>
          </cell>
          <cell r="J21">
            <v>0</v>
          </cell>
          <cell r="K21">
            <v>0</v>
          </cell>
        </row>
        <row r="22">
          <cell r="A22" t="str">
            <v>Waste water management</v>
          </cell>
          <cell r="I22">
            <v>0</v>
          </cell>
          <cell r="J22">
            <v>0</v>
          </cell>
          <cell r="K22">
            <v>0</v>
          </cell>
        </row>
        <row r="23">
          <cell r="A23" t="str">
            <v>Waste management</v>
          </cell>
          <cell r="I23">
            <v>0</v>
          </cell>
          <cell r="J23">
            <v>0</v>
          </cell>
          <cell r="K23">
            <v>0</v>
          </cell>
        </row>
        <row r="24">
          <cell r="A24" t="str">
            <v>Other</v>
          </cell>
          <cell r="I24">
            <v>0</v>
          </cell>
          <cell r="J24">
            <v>0</v>
          </cell>
          <cell r="K24">
            <v>0</v>
          </cell>
        </row>
        <row r="25">
          <cell r="A25" t="str">
            <v>Total Revenue - Standard</v>
          </cell>
        </row>
        <row r="27">
          <cell r="A27" t="str">
            <v>Expenditure - Standard</v>
          </cell>
        </row>
        <row r="28">
          <cell r="A28" t="str">
            <v>Governance and administration</v>
          </cell>
          <cell r="I28">
            <v>0</v>
          </cell>
          <cell r="J28">
            <v>0</v>
          </cell>
          <cell r="K28">
            <v>0</v>
          </cell>
        </row>
        <row r="29">
          <cell r="A29" t="str">
            <v>Executive and council</v>
          </cell>
          <cell r="I29">
            <v>0</v>
          </cell>
          <cell r="J29">
            <v>0</v>
          </cell>
          <cell r="K29">
            <v>0</v>
          </cell>
        </row>
        <row r="30">
          <cell r="A30" t="str">
            <v>Budget and treasury office</v>
          </cell>
          <cell r="I30">
            <v>0</v>
          </cell>
          <cell r="J30">
            <v>0</v>
          </cell>
          <cell r="K30">
            <v>0</v>
          </cell>
        </row>
        <row r="31">
          <cell r="A31" t="str">
            <v>Corporate services</v>
          </cell>
          <cell r="I31">
            <v>0</v>
          </cell>
          <cell r="J31">
            <v>0</v>
          </cell>
          <cell r="K31">
            <v>0</v>
          </cell>
        </row>
        <row r="32">
          <cell r="A32" t="str">
            <v>Community and public safety</v>
          </cell>
          <cell r="I32">
            <v>0</v>
          </cell>
          <cell r="J32">
            <v>0</v>
          </cell>
          <cell r="K32">
            <v>0</v>
          </cell>
        </row>
        <row r="33">
          <cell r="A33" t="str">
            <v>Community and social services</v>
          </cell>
          <cell r="I33">
            <v>0</v>
          </cell>
          <cell r="J33">
            <v>0</v>
          </cell>
          <cell r="K33">
            <v>0</v>
          </cell>
        </row>
        <row r="34">
          <cell r="A34" t="str">
            <v>Sport and recreation</v>
          </cell>
          <cell r="I34">
            <v>0</v>
          </cell>
          <cell r="J34">
            <v>0</v>
          </cell>
          <cell r="K34">
            <v>0</v>
          </cell>
        </row>
        <row r="35">
          <cell r="A35" t="str">
            <v>Public safety</v>
          </cell>
          <cell r="I35">
            <v>0</v>
          </cell>
          <cell r="J35">
            <v>0</v>
          </cell>
          <cell r="K35">
            <v>0</v>
          </cell>
        </row>
        <row r="36">
          <cell r="A36" t="str">
            <v>Housing</v>
          </cell>
          <cell r="I36">
            <v>0</v>
          </cell>
          <cell r="J36">
            <v>0</v>
          </cell>
          <cell r="K36">
            <v>0</v>
          </cell>
        </row>
        <row r="37">
          <cell r="A37" t="str">
            <v>Health</v>
          </cell>
          <cell r="I37">
            <v>0</v>
          </cell>
          <cell r="J37">
            <v>0</v>
          </cell>
          <cell r="K37">
            <v>0</v>
          </cell>
        </row>
        <row r="38">
          <cell r="A38" t="str">
            <v>Economic and environmental services</v>
          </cell>
          <cell r="I38">
            <v>0</v>
          </cell>
          <cell r="J38">
            <v>0</v>
          </cell>
          <cell r="K38">
            <v>0</v>
          </cell>
        </row>
        <row r="39">
          <cell r="A39" t="str">
            <v>Planning and development</v>
          </cell>
          <cell r="I39">
            <v>0</v>
          </cell>
          <cell r="J39">
            <v>0</v>
          </cell>
          <cell r="K39">
            <v>0</v>
          </cell>
        </row>
        <row r="40">
          <cell r="A40" t="str">
            <v>Road transport</v>
          </cell>
          <cell r="I40">
            <v>0</v>
          </cell>
          <cell r="J40">
            <v>0</v>
          </cell>
          <cell r="K40">
            <v>0</v>
          </cell>
        </row>
        <row r="41">
          <cell r="A41" t="str">
            <v>Environmental protection</v>
          </cell>
          <cell r="I41">
            <v>0</v>
          </cell>
          <cell r="J41">
            <v>0</v>
          </cell>
          <cell r="K41">
            <v>0</v>
          </cell>
        </row>
        <row r="42">
          <cell r="A42" t="str">
            <v>Trading services</v>
          </cell>
          <cell r="I42">
            <v>0</v>
          </cell>
          <cell r="J42">
            <v>0</v>
          </cell>
          <cell r="K42">
            <v>0</v>
          </cell>
        </row>
        <row r="43">
          <cell r="A43" t="str">
            <v>Electricity</v>
          </cell>
          <cell r="I43">
            <v>0</v>
          </cell>
          <cell r="J43">
            <v>0</v>
          </cell>
          <cell r="K43">
            <v>0</v>
          </cell>
        </row>
        <row r="44">
          <cell r="A44" t="str">
            <v>Water</v>
          </cell>
          <cell r="I44">
            <v>0</v>
          </cell>
          <cell r="J44">
            <v>0</v>
          </cell>
          <cell r="K44">
            <v>0</v>
          </cell>
        </row>
        <row r="45">
          <cell r="A45" t="str">
            <v>Waste water management</v>
          </cell>
          <cell r="I45">
            <v>0</v>
          </cell>
          <cell r="J45">
            <v>0</v>
          </cell>
          <cell r="K45">
            <v>0</v>
          </cell>
        </row>
        <row r="46">
          <cell r="A46" t="str">
            <v>Waste management</v>
          </cell>
          <cell r="I46">
            <v>0</v>
          </cell>
          <cell r="J46">
            <v>0</v>
          </cell>
          <cell r="K46">
            <v>0</v>
          </cell>
        </row>
        <row r="47">
          <cell r="A47" t="str">
            <v>Other</v>
          </cell>
          <cell r="I47">
            <v>0</v>
          </cell>
          <cell r="J47">
            <v>0</v>
          </cell>
          <cell r="K47">
            <v>0</v>
          </cell>
        </row>
        <row r="48">
          <cell r="A48" t="str">
            <v>Total Expenditure - Standard</v>
          </cell>
        </row>
      </sheetData>
      <sheetData sheetId="8" refreshError="1"/>
      <sheetData sheetId="9" refreshError="1"/>
      <sheetData sheetId="10" refreshError="1"/>
      <sheetData sheetId="11" refreshError="1">
        <row r="5">
          <cell r="C5">
            <v>0</v>
          </cell>
          <cell r="D5">
            <v>0</v>
          </cell>
          <cell r="E5">
            <v>0</v>
          </cell>
          <cell r="F5">
            <v>0</v>
          </cell>
          <cell r="G5">
            <v>0</v>
          </cell>
          <cell r="H5">
            <v>0</v>
          </cell>
          <cell r="I5">
            <v>0</v>
          </cell>
          <cell r="J5">
            <v>0</v>
          </cell>
          <cell r="K5">
            <v>0</v>
          </cell>
          <cell r="L5">
            <v>0</v>
          </cell>
        </row>
        <row r="7">
          <cell r="C7">
            <v>0</v>
          </cell>
          <cell r="D7">
            <v>0</v>
          </cell>
          <cell r="E7">
            <v>0</v>
          </cell>
          <cell r="F7">
            <v>0</v>
          </cell>
          <cell r="G7">
            <v>0</v>
          </cell>
          <cell r="H7">
            <v>0</v>
          </cell>
          <cell r="I7">
            <v>0</v>
          </cell>
          <cell r="J7">
            <v>0</v>
          </cell>
          <cell r="K7">
            <v>0</v>
          </cell>
          <cell r="L7">
            <v>0</v>
          </cell>
        </row>
        <row r="8">
          <cell r="C8">
            <v>0</v>
          </cell>
          <cell r="D8">
            <v>0</v>
          </cell>
          <cell r="E8">
            <v>0</v>
          </cell>
          <cell r="F8">
            <v>0</v>
          </cell>
          <cell r="G8">
            <v>0</v>
          </cell>
          <cell r="H8">
            <v>0</v>
          </cell>
          <cell r="I8">
            <v>0</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20">
          <cell r="C20">
            <v>0</v>
          </cell>
          <cell r="D20">
            <v>0</v>
          </cell>
          <cell r="E20">
            <v>0</v>
          </cell>
          <cell r="F20">
            <v>0</v>
          </cell>
          <cell r="G20">
            <v>0</v>
          </cell>
          <cell r="H20">
            <v>0</v>
          </cell>
          <cell r="I20">
            <v>0</v>
          </cell>
          <cell r="J20">
            <v>0</v>
          </cell>
          <cell r="K20">
            <v>0</v>
          </cell>
          <cell r="L20">
            <v>0</v>
          </cell>
        </row>
        <row r="22">
          <cell r="A22" t="str">
            <v>Total Revenue (excluding capital transfers and contributions)</v>
          </cell>
        </row>
        <row r="25">
          <cell r="C25">
            <v>0</v>
          </cell>
          <cell r="D25">
            <v>0</v>
          </cell>
          <cell r="E25">
            <v>0</v>
          </cell>
          <cell r="F25">
            <v>0</v>
          </cell>
          <cell r="G25">
            <v>0</v>
          </cell>
          <cell r="H25">
            <v>0</v>
          </cell>
          <cell r="I25">
            <v>0</v>
          </cell>
          <cell r="J25">
            <v>0</v>
          </cell>
          <cell r="K25">
            <v>0</v>
          </cell>
          <cell r="L25">
            <v>0</v>
          </cell>
        </row>
        <row r="28">
          <cell r="C28">
            <v>0</v>
          </cell>
          <cell r="D28">
            <v>0</v>
          </cell>
          <cell r="E28">
            <v>0</v>
          </cell>
          <cell r="F28">
            <v>0</v>
          </cell>
          <cell r="G28">
            <v>0</v>
          </cell>
          <cell r="H28">
            <v>0</v>
          </cell>
          <cell r="I28">
            <v>0</v>
          </cell>
          <cell r="J28">
            <v>0</v>
          </cell>
          <cell r="K28">
            <v>0</v>
          </cell>
          <cell r="L28">
            <v>0</v>
          </cell>
        </row>
        <row r="30">
          <cell r="C30">
            <v>0</v>
          </cell>
          <cell r="D30">
            <v>0</v>
          </cell>
          <cell r="E30">
            <v>0</v>
          </cell>
          <cell r="F30">
            <v>0</v>
          </cell>
          <cell r="G30">
            <v>0</v>
          </cell>
          <cell r="H30">
            <v>0</v>
          </cell>
          <cell r="I30">
            <v>0</v>
          </cell>
          <cell r="J30">
            <v>0</v>
          </cell>
          <cell r="K30">
            <v>0</v>
          </cell>
          <cell r="L30">
            <v>0</v>
          </cell>
        </row>
        <row r="32">
          <cell r="C32">
            <v>0</v>
          </cell>
          <cell r="D32">
            <v>0</v>
          </cell>
          <cell r="E32">
            <v>0</v>
          </cell>
          <cell r="F32">
            <v>0</v>
          </cell>
          <cell r="G32">
            <v>0</v>
          </cell>
          <cell r="H32">
            <v>0</v>
          </cell>
          <cell r="I32">
            <v>0</v>
          </cell>
          <cell r="J32">
            <v>0</v>
          </cell>
          <cell r="K32">
            <v>0</v>
          </cell>
          <cell r="L32">
            <v>0</v>
          </cell>
        </row>
        <row r="34">
          <cell r="C34">
            <v>0</v>
          </cell>
          <cell r="D34">
            <v>0</v>
          </cell>
          <cell r="E34">
            <v>0</v>
          </cell>
          <cell r="F34">
            <v>0</v>
          </cell>
          <cell r="G34">
            <v>0</v>
          </cell>
          <cell r="H34">
            <v>0</v>
          </cell>
          <cell r="I34">
            <v>0</v>
          </cell>
          <cell r="J34">
            <v>0</v>
          </cell>
          <cell r="K34">
            <v>0</v>
          </cell>
          <cell r="L34">
            <v>0</v>
          </cell>
        </row>
        <row r="36">
          <cell r="A36" t="str">
            <v>Total Expenditure</v>
          </cell>
        </row>
        <row r="38">
          <cell r="A38" t="str">
            <v>Surplus/(Deficit)</v>
          </cell>
        </row>
        <row r="39">
          <cell r="A39" t="str">
            <v>Transfers recognised - capital</v>
          </cell>
        </row>
        <row r="40">
          <cell r="C40">
            <v>0</v>
          </cell>
          <cell r="D40">
            <v>0</v>
          </cell>
          <cell r="E40">
            <v>0</v>
          </cell>
          <cell r="F40">
            <v>0</v>
          </cell>
          <cell r="G40">
            <v>0</v>
          </cell>
          <cell r="H40">
            <v>0</v>
          </cell>
          <cell r="I40">
            <v>0</v>
          </cell>
          <cell r="J40">
            <v>0</v>
          </cell>
          <cell r="K40">
            <v>0</v>
          </cell>
          <cell r="L40">
            <v>0</v>
          </cell>
        </row>
        <row r="42">
          <cell r="A42" t="str">
            <v>Surplus/(Deficit) after capital transfers &amp; contributions</v>
          </cell>
        </row>
        <row r="47">
          <cell r="A47" t="str">
            <v>Share of surplus/ (deficit) of associate</v>
          </cell>
        </row>
        <row r="48">
          <cell r="A48" t="str">
            <v>Surplus/(Deficit) for the year</v>
          </cell>
          <cell r="J48">
            <v>0</v>
          </cell>
          <cell r="K48">
            <v>0</v>
          </cell>
          <cell r="L48">
            <v>0</v>
          </cell>
        </row>
      </sheetData>
      <sheetData sheetId="12" refreshError="1">
        <row r="63">
          <cell r="C63">
            <v>0</v>
          </cell>
          <cell r="D63">
            <v>0</v>
          </cell>
          <cell r="E63">
            <v>0</v>
          </cell>
          <cell r="F63">
            <v>0</v>
          </cell>
          <cell r="G63">
            <v>0</v>
          </cell>
          <cell r="H63">
            <v>0</v>
          </cell>
          <cell r="I63">
            <v>0</v>
          </cell>
          <cell r="J63">
            <v>0</v>
          </cell>
          <cell r="K63">
            <v>0</v>
          </cell>
          <cell r="L63">
            <v>0</v>
          </cell>
        </row>
        <row r="70">
          <cell r="C70">
            <v>0</v>
          </cell>
          <cell r="D70">
            <v>0</v>
          </cell>
          <cell r="E70">
            <v>0</v>
          </cell>
          <cell r="F70">
            <v>0</v>
          </cell>
          <cell r="G70">
            <v>0</v>
          </cell>
          <cell r="H70">
            <v>0</v>
          </cell>
          <cell r="I70">
            <v>0</v>
          </cell>
          <cell r="J70">
            <v>0</v>
          </cell>
          <cell r="K70">
            <v>0</v>
          </cell>
          <cell r="L70">
            <v>0</v>
          </cell>
        </row>
        <row r="71">
          <cell r="A71" t="str">
            <v>Public contributions &amp; donations</v>
          </cell>
        </row>
        <row r="72">
          <cell r="A72" t="str">
            <v>Borrowing</v>
          </cell>
        </row>
        <row r="73">
          <cell r="A73" t="str">
            <v>Internally generated funds</v>
          </cell>
        </row>
      </sheetData>
      <sheetData sheetId="13" refreshError="1"/>
      <sheetData sheetId="14" refreshError="1">
        <row r="12">
          <cell r="A12" t="str">
            <v>Total current assets</v>
          </cell>
          <cell r="C12">
            <v>0</v>
          </cell>
          <cell r="D12">
            <v>0</v>
          </cell>
          <cell r="E12">
            <v>0</v>
          </cell>
          <cell r="F12">
            <v>0</v>
          </cell>
          <cell r="G12">
            <v>0</v>
          </cell>
          <cell r="H12">
            <v>0</v>
          </cell>
          <cell r="I12">
            <v>0</v>
          </cell>
          <cell r="J12">
            <v>0</v>
          </cell>
          <cell r="K12">
            <v>0</v>
          </cell>
          <cell r="L12">
            <v>0</v>
          </cell>
        </row>
        <row r="24">
          <cell r="A24" t="str">
            <v>Total non current assets</v>
          </cell>
          <cell r="C24">
            <v>0</v>
          </cell>
          <cell r="D24">
            <v>0</v>
          </cell>
          <cell r="E24">
            <v>0</v>
          </cell>
          <cell r="F24">
            <v>0</v>
          </cell>
          <cell r="G24">
            <v>0</v>
          </cell>
          <cell r="H24">
            <v>0</v>
          </cell>
          <cell r="I24">
            <v>0</v>
          </cell>
          <cell r="J24">
            <v>0</v>
          </cell>
          <cell r="K24">
            <v>0</v>
          </cell>
          <cell r="L24">
            <v>0</v>
          </cell>
        </row>
        <row r="34">
          <cell r="A34" t="str">
            <v>Total current liabilities</v>
          </cell>
          <cell r="C34">
            <v>0</v>
          </cell>
          <cell r="D34">
            <v>0</v>
          </cell>
          <cell r="E34">
            <v>0</v>
          </cell>
          <cell r="F34">
            <v>0</v>
          </cell>
          <cell r="G34">
            <v>0</v>
          </cell>
          <cell r="H34">
            <v>0</v>
          </cell>
          <cell r="I34">
            <v>0</v>
          </cell>
          <cell r="J34">
            <v>0</v>
          </cell>
          <cell r="K34">
            <v>0</v>
          </cell>
          <cell r="L34">
            <v>0</v>
          </cell>
        </row>
        <row r="39">
          <cell r="A39" t="str">
            <v>Total non current liabilities</v>
          </cell>
          <cell r="C39">
            <v>0</v>
          </cell>
          <cell r="D39">
            <v>0</v>
          </cell>
          <cell r="E39">
            <v>0</v>
          </cell>
          <cell r="F39">
            <v>0</v>
          </cell>
          <cell r="G39">
            <v>0</v>
          </cell>
          <cell r="H39">
            <v>0</v>
          </cell>
          <cell r="I39">
            <v>0</v>
          </cell>
          <cell r="J39">
            <v>0</v>
          </cell>
          <cell r="K39">
            <v>0</v>
          </cell>
          <cell r="L39">
            <v>0</v>
          </cell>
        </row>
        <row r="48">
          <cell r="C48">
            <v>0</v>
          </cell>
          <cell r="D48">
            <v>0</v>
          </cell>
          <cell r="E48">
            <v>0</v>
          </cell>
          <cell r="F48">
            <v>0</v>
          </cell>
          <cell r="G48">
            <v>0</v>
          </cell>
          <cell r="H48">
            <v>0</v>
          </cell>
          <cell r="I48">
            <v>0</v>
          </cell>
          <cell r="J48">
            <v>0</v>
          </cell>
          <cell r="K48">
            <v>0</v>
          </cell>
          <cell r="L48">
            <v>0</v>
          </cell>
        </row>
      </sheetData>
      <sheetData sheetId="15" refreshError="1">
        <row r="15">
          <cell r="C15">
            <v>0</v>
          </cell>
          <cell r="D15">
            <v>0</v>
          </cell>
          <cell r="E15">
            <v>0</v>
          </cell>
          <cell r="F15">
            <v>0</v>
          </cell>
          <cell r="G15">
            <v>0</v>
          </cell>
          <cell r="H15">
            <v>0</v>
          </cell>
          <cell r="I15">
            <v>0</v>
          </cell>
          <cell r="J15">
            <v>0</v>
          </cell>
          <cell r="K15">
            <v>0</v>
          </cell>
          <cell r="L15">
            <v>0</v>
          </cell>
        </row>
        <row r="25">
          <cell r="C25">
            <v>0</v>
          </cell>
          <cell r="D25">
            <v>0</v>
          </cell>
          <cell r="E25">
            <v>0</v>
          </cell>
          <cell r="F25">
            <v>0</v>
          </cell>
          <cell r="G25">
            <v>0</v>
          </cell>
          <cell r="H25">
            <v>0</v>
          </cell>
          <cell r="I25">
            <v>0</v>
          </cell>
          <cell r="J25">
            <v>0</v>
          </cell>
          <cell r="K25">
            <v>0</v>
          </cell>
          <cell r="L25">
            <v>0</v>
          </cell>
        </row>
        <row r="34">
          <cell r="C34">
            <v>0</v>
          </cell>
          <cell r="D34">
            <v>0</v>
          </cell>
          <cell r="E34">
            <v>0</v>
          </cell>
          <cell r="F34">
            <v>0</v>
          </cell>
          <cell r="G34">
            <v>0</v>
          </cell>
          <cell r="H34">
            <v>0</v>
          </cell>
          <cell r="I34">
            <v>0</v>
          </cell>
          <cell r="J34">
            <v>0</v>
          </cell>
          <cell r="K34">
            <v>0</v>
          </cell>
          <cell r="L34">
            <v>0</v>
          </cell>
        </row>
        <row r="38">
          <cell r="A38" t="str">
            <v>Cash/cash equivalents at the year end:</v>
          </cell>
          <cell r="C38">
            <v>0</v>
          </cell>
          <cell r="D38">
            <v>0</v>
          </cell>
          <cell r="E38">
            <v>0</v>
          </cell>
          <cell r="F38">
            <v>0</v>
          </cell>
          <cell r="G38">
            <v>0</v>
          </cell>
          <cell r="H38">
            <v>0</v>
          </cell>
          <cell r="I38">
            <v>0</v>
          </cell>
          <cell r="J38">
            <v>0</v>
          </cell>
          <cell r="K38">
            <v>0</v>
          </cell>
          <cell r="L38">
            <v>0</v>
          </cell>
        </row>
      </sheetData>
      <sheetData sheetId="16" refreshError="1">
        <row r="4">
          <cell r="A4" t="str">
            <v>Cash and investments available</v>
          </cell>
        </row>
        <row r="8">
          <cell r="C8">
            <v>0</v>
          </cell>
          <cell r="D8">
            <v>0</v>
          </cell>
          <cell r="E8">
            <v>0</v>
          </cell>
          <cell r="F8">
            <v>0</v>
          </cell>
          <cell r="G8">
            <v>0</v>
          </cell>
          <cell r="H8">
            <v>0</v>
          </cell>
          <cell r="I8">
            <v>0</v>
          </cell>
          <cell r="J8">
            <v>0</v>
          </cell>
          <cell r="K8">
            <v>0</v>
          </cell>
          <cell r="L8">
            <v>0</v>
          </cell>
        </row>
        <row r="10">
          <cell r="A10" t="str">
            <v>Application of cash and investments</v>
          </cell>
        </row>
        <row r="18">
          <cell r="C18">
            <v>0</v>
          </cell>
          <cell r="D18">
            <v>0</v>
          </cell>
          <cell r="E18">
            <v>0</v>
          </cell>
          <cell r="F18">
            <v>0</v>
          </cell>
          <cell r="G18">
            <v>0</v>
          </cell>
          <cell r="H18">
            <v>0</v>
          </cell>
          <cell r="I18">
            <v>0</v>
          </cell>
          <cell r="J18">
            <v>0</v>
          </cell>
          <cell r="K18">
            <v>0</v>
          </cell>
          <cell r="L18">
            <v>0</v>
          </cell>
        </row>
      </sheetData>
      <sheetData sheetId="17" refreshError="1">
        <row r="20">
          <cell r="C20">
            <v>0</v>
          </cell>
          <cell r="D20">
            <v>0</v>
          </cell>
          <cell r="E20">
            <v>0</v>
          </cell>
          <cell r="F20">
            <v>0</v>
          </cell>
          <cell r="G20">
            <v>0</v>
          </cell>
          <cell r="H20">
            <v>0</v>
          </cell>
          <cell r="I20">
            <v>0</v>
          </cell>
          <cell r="J20">
            <v>0</v>
          </cell>
          <cell r="K20">
            <v>0</v>
          </cell>
        </row>
        <row r="65">
          <cell r="C65">
            <v>0</v>
          </cell>
          <cell r="D65">
            <v>0</v>
          </cell>
          <cell r="E65">
            <v>0</v>
          </cell>
          <cell r="F65">
            <v>0</v>
          </cell>
          <cell r="G65">
            <v>0</v>
          </cell>
          <cell r="H65">
            <v>0</v>
          </cell>
          <cell r="I65">
            <v>0</v>
          </cell>
          <cell r="J65">
            <v>0</v>
          </cell>
          <cell r="K65">
            <v>0</v>
          </cell>
        </row>
        <row r="68">
          <cell r="A68" t="str">
            <v>Depreciation &amp; asset impairment</v>
          </cell>
          <cell r="C68">
            <v>0</v>
          </cell>
          <cell r="D68">
            <v>0</v>
          </cell>
          <cell r="E68">
            <v>0</v>
          </cell>
          <cell r="F68">
            <v>0</v>
          </cell>
          <cell r="G68">
            <v>0</v>
          </cell>
          <cell r="H68">
            <v>0</v>
          </cell>
          <cell r="I68">
            <v>0</v>
          </cell>
          <cell r="J68">
            <v>0</v>
          </cell>
          <cell r="K68">
            <v>0</v>
          </cell>
        </row>
        <row r="69">
          <cell r="C69">
            <v>0</v>
          </cell>
          <cell r="D69">
            <v>0</v>
          </cell>
          <cell r="E69">
            <v>0</v>
          </cell>
          <cell r="F69">
            <v>0</v>
          </cell>
          <cell r="G69">
            <v>0</v>
          </cell>
          <cell r="H69">
            <v>0</v>
          </cell>
          <cell r="I69">
            <v>0</v>
          </cell>
          <cell r="J69">
            <v>0</v>
          </cell>
          <cell r="K69">
            <v>0</v>
          </cell>
        </row>
      </sheetData>
      <sheetData sheetId="18" refreshError="1">
        <row r="5">
          <cell r="A5" t="str">
            <v>Water:</v>
          </cell>
        </row>
        <row r="14">
          <cell r="C14">
            <v>0</v>
          </cell>
          <cell r="D14">
            <v>0</v>
          </cell>
          <cell r="E14">
            <v>0</v>
          </cell>
          <cell r="F14">
            <v>0</v>
          </cell>
          <cell r="G14">
            <v>0</v>
          </cell>
          <cell r="H14">
            <v>0</v>
          </cell>
          <cell r="I14">
            <v>0</v>
          </cell>
          <cell r="J14">
            <v>0</v>
          </cell>
          <cell r="K14">
            <v>0</v>
          </cell>
        </row>
        <row r="16">
          <cell r="A16" t="str">
            <v>Sanitation/sewerage:</v>
          </cell>
        </row>
        <row r="26">
          <cell r="C26">
            <v>0</v>
          </cell>
          <cell r="D26">
            <v>0</v>
          </cell>
          <cell r="E26">
            <v>0</v>
          </cell>
          <cell r="F26">
            <v>0</v>
          </cell>
          <cell r="G26">
            <v>0</v>
          </cell>
          <cell r="H26">
            <v>0</v>
          </cell>
          <cell r="I26">
            <v>0</v>
          </cell>
          <cell r="J26">
            <v>0</v>
          </cell>
          <cell r="K26">
            <v>0</v>
          </cell>
        </row>
        <row r="28">
          <cell r="A28" t="str">
            <v>Energy:</v>
          </cell>
        </row>
        <row r="35">
          <cell r="C35">
            <v>0</v>
          </cell>
          <cell r="D35">
            <v>0</v>
          </cell>
          <cell r="E35">
            <v>0</v>
          </cell>
          <cell r="F35">
            <v>0</v>
          </cell>
          <cell r="G35">
            <v>0</v>
          </cell>
          <cell r="H35">
            <v>0</v>
          </cell>
          <cell r="I35">
            <v>0</v>
          </cell>
          <cell r="J35">
            <v>0</v>
          </cell>
          <cell r="K35">
            <v>0</v>
          </cell>
        </row>
        <row r="37">
          <cell r="A37" t="str">
            <v>Refuse:</v>
          </cell>
        </row>
        <row r="45">
          <cell r="C45">
            <v>0</v>
          </cell>
          <cell r="D45">
            <v>0</v>
          </cell>
          <cell r="E45">
            <v>0</v>
          </cell>
          <cell r="F45">
            <v>0</v>
          </cell>
          <cell r="G45">
            <v>0</v>
          </cell>
          <cell r="H45">
            <v>0</v>
          </cell>
          <cell r="I45">
            <v>0</v>
          </cell>
          <cell r="J45">
            <v>0</v>
          </cell>
          <cell r="K45">
            <v>0</v>
          </cell>
        </row>
        <row r="59">
          <cell r="C59">
            <v>0</v>
          </cell>
          <cell r="D59">
            <v>0</v>
          </cell>
          <cell r="E59">
            <v>0</v>
          </cell>
          <cell r="F59">
            <v>0</v>
          </cell>
          <cell r="G59">
            <v>0</v>
          </cell>
          <cell r="H59">
            <v>0</v>
          </cell>
          <cell r="I59">
            <v>0</v>
          </cell>
          <cell r="J59">
            <v>0</v>
          </cell>
          <cell r="K59">
            <v>0</v>
          </cell>
        </row>
        <row r="78">
          <cell r="C78">
            <v>0</v>
          </cell>
          <cell r="D78">
            <v>0</v>
          </cell>
          <cell r="E78">
            <v>0</v>
          </cell>
          <cell r="F78">
            <v>0</v>
          </cell>
          <cell r="G78">
            <v>0</v>
          </cell>
          <cell r="H78">
            <v>0</v>
          </cell>
          <cell r="I78">
            <v>0</v>
          </cell>
          <cell r="J78">
            <v>0</v>
          </cell>
          <cell r="K78">
            <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sheetData sheetId="1"/>
      <sheetData sheetId="2">
        <row r="2">
          <cell r="B2" t="str">
            <v>2007/08</v>
          </cell>
        </row>
        <row r="3">
          <cell r="B3" t="str">
            <v>2006/07</v>
          </cell>
        </row>
        <row r="4">
          <cell r="B4" t="str">
            <v>2005/06</v>
          </cell>
        </row>
        <row r="5">
          <cell r="B5" t="str">
            <v>Current Year 2008/09</v>
          </cell>
        </row>
        <row r="7">
          <cell r="B7" t="str">
            <v>2009/10 Medium Term Revenue &amp; Expenditure Framework</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2009/10</v>
          </cell>
        </row>
        <row r="16">
          <cell r="B16" t="str">
            <v>Budget Year +1 2010/11</v>
          </cell>
        </row>
        <row r="17">
          <cell r="B17" t="str">
            <v>Budget Year +2 2011/12</v>
          </cell>
        </row>
        <row r="30">
          <cell r="B30" t="str">
            <v>Description</v>
          </cell>
        </row>
        <row r="33">
          <cell r="B33" t="str">
            <v>Ref</v>
          </cell>
        </row>
        <row r="34">
          <cell r="B34" t="str">
            <v>References</v>
          </cell>
        </row>
        <row r="35">
          <cell r="B35" t="str">
            <v>Surplus/(Deficit) for the year</v>
          </cell>
        </row>
        <row r="51">
          <cell r="B51" t="str">
            <v>1996 Census</v>
          </cell>
        </row>
        <row r="52">
          <cell r="B52" t="str">
            <v>2001 Census</v>
          </cell>
        </row>
        <row r="93">
          <cell r="B93" t="str">
            <v>Choose name from list</v>
          </cell>
        </row>
        <row r="101">
          <cell r="B101" t="str">
            <v>Table A2 Budgeted Financial Performance (revenue and expenditure by standard classification)</v>
          </cell>
        </row>
        <row r="103">
          <cell r="B103" t="str">
            <v>Table A4 Budgeted Financial Performance (revenue and expenditure)</v>
          </cell>
        </row>
        <row r="105">
          <cell r="B105" t="str">
            <v>Table A6 Budgeted Financial Position</v>
          </cell>
        </row>
        <row r="107">
          <cell r="B107" t="str">
            <v>Table A8 Cash backed reserves/accumulated surplus reconciliation</v>
          </cell>
        </row>
        <row r="109">
          <cell r="B109" t="str">
            <v>Table A10 Basic service delivery measurement</v>
          </cell>
        </row>
        <row r="111">
          <cell r="B111" t="str">
            <v>Supporting Table SA1 Supportinging detail to 'Budgeted Financial Performance'</v>
          </cell>
        </row>
        <row r="118">
          <cell r="B118" t="str">
            <v>Supporting Table SA8 Performance indicators and benchmarks</v>
          </cell>
        </row>
        <row r="119">
          <cell r="B119" t="str">
            <v>Supporting Table SA9 Social, economic and demographic statistics and assumptions</v>
          </cell>
        </row>
        <row r="128">
          <cell r="B128" t="str">
            <v>Supporting Table SA18 Transfers and grant receipts</v>
          </cell>
        </row>
        <row r="129">
          <cell r="B129" t="str">
            <v>Supporting Table SA19 Expenditure on transfers and grant programme</v>
          </cell>
        </row>
        <row r="146">
          <cell r="B146" t="str">
            <v>Supporting Table SA34c Repairs and maintenance expenditure by asset class</v>
          </cell>
        </row>
      </sheetData>
      <sheetData sheetId="3">
        <row r="2">
          <cell r="Z2" t="str">
            <v xml:space="preserve">  Equitable share</v>
          </cell>
          <cell r="AA2" t="str">
            <v xml:space="preserve">  Health subsidy</v>
          </cell>
          <cell r="AB2" t="str">
            <v xml:space="preserve">  Municipal Infrastructure (MIG)</v>
          </cell>
        </row>
        <row r="3">
          <cell r="Z3" t="str">
            <v xml:space="preserve">  Levy replacement</v>
          </cell>
          <cell r="AA3" t="str">
            <v xml:space="preserve">  Ambulance subsidy</v>
          </cell>
          <cell r="AB3" t="str">
            <v xml:space="preserve">  Public Transport</v>
          </cell>
        </row>
        <row r="4">
          <cell r="Z4" t="str">
            <v xml:space="preserve">  Finance Management</v>
          </cell>
          <cell r="AA4" t="str">
            <v xml:space="preserve">  Housing</v>
          </cell>
          <cell r="AB4" t="str">
            <v xml:space="preserve">  Public Works</v>
          </cell>
        </row>
        <row r="5">
          <cell r="Z5" t="str">
            <v xml:space="preserve">  Municipal Systems Improvement</v>
          </cell>
          <cell r="AA5" t="str">
            <v xml:space="preserve">  Sports and Recreation</v>
          </cell>
          <cell r="AB5" t="str">
            <v xml:space="preserve">  Sport and Recreation</v>
          </cell>
        </row>
        <row r="6">
          <cell r="Z6" t="str">
            <v xml:space="preserve">  Restructuring</v>
          </cell>
          <cell r="AB6" t="str">
            <v xml:space="preserve">  Water Affairs</v>
          </cell>
        </row>
        <row r="7">
          <cell r="Z7" t="str">
            <v xml:space="preserve">  Department of Water Affairs</v>
          </cell>
        </row>
      </sheetData>
      <sheetData sheetId="4"/>
      <sheetData sheetId="5"/>
      <sheetData sheetId="6"/>
      <sheetData sheetId="7"/>
      <sheetData sheetId="8"/>
      <sheetData sheetId="9"/>
      <sheetData sheetId="10"/>
      <sheetData sheetId="11">
        <row r="5">
          <cell r="E5">
            <v>0</v>
          </cell>
          <cell r="F5">
            <v>0</v>
          </cell>
          <cell r="G5">
            <v>0</v>
          </cell>
          <cell r="H5">
            <v>0</v>
          </cell>
          <cell r="I5">
            <v>0</v>
          </cell>
          <cell r="J5">
            <v>0</v>
          </cell>
          <cell r="K5">
            <v>0</v>
          </cell>
          <cell r="L5">
            <v>0</v>
          </cell>
        </row>
        <row r="7">
          <cell r="E7">
            <v>0</v>
          </cell>
          <cell r="F7">
            <v>0</v>
          </cell>
          <cell r="G7">
            <v>0</v>
          </cell>
          <cell r="H7">
            <v>0</v>
          </cell>
          <cell r="I7">
            <v>0</v>
          </cell>
          <cell r="J7">
            <v>0</v>
          </cell>
          <cell r="K7">
            <v>0</v>
          </cell>
          <cell r="L7">
            <v>0</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20">
          <cell r="E20">
            <v>0</v>
          </cell>
          <cell r="H20">
            <v>0</v>
          </cell>
          <cell r="J20">
            <v>0</v>
          </cell>
          <cell r="K20">
            <v>0</v>
          </cell>
        </row>
        <row r="22">
          <cell r="F22">
            <v>0</v>
          </cell>
          <cell r="G22">
            <v>0</v>
          </cell>
          <cell r="H22">
            <v>0</v>
          </cell>
          <cell r="I22">
            <v>0</v>
          </cell>
          <cell r="J22">
            <v>0</v>
          </cell>
          <cell r="K22">
            <v>0</v>
          </cell>
          <cell r="L22">
            <v>0</v>
          </cell>
        </row>
        <row r="25">
          <cell r="C25">
            <v>0</v>
          </cell>
          <cell r="D25">
            <v>0</v>
          </cell>
          <cell r="E25">
            <v>0</v>
          </cell>
          <cell r="F25">
            <v>0</v>
          </cell>
          <cell r="G25">
            <v>0</v>
          </cell>
          <cell r="H25">
            <v>0</v>
          </cell>
          <cell r="I25">
            <v>0</v>
          </cell>
          <cell r="J25">
            <v>0</v>
          </cell>
          <cell r="K25">
            <v>0</v>
          </cell>
          <cell r="L25">
            <v>0</v>
          </cell>
        </row>
        <row r="28">
          <cell r="F28">
            <v>0</v>
          </cell>
          <cell r="G28">
            <v>0</v>
          </cell>
          <cell r="H28">
            <v>0</v>
          </cell>
          <cell r="J28">
            <v>0</v>
          </cell>
          <cell r="K28">
            <v>0</v>
          </cell>
          <cell r="L28">
            <v>0</v>
          </cell>
        </row>
        <row r="30">
          <cell r="C30">
            <v>0</v>
          </cell>
          <cell r="D30">
            <v>0</v>
          </cell>
          <cell r="E30">
            <v>0</v>
          </cell>
          <cell r="F30">
            <v>0</v>
          </cell>
          <cell r="G30">
            <v>0</v>
          </cell>
          <cell r="H30">
            <v>0</v>
          </cell>
          <cell r="I30">
            <v>0</v>
          </cell>
          <cell r="J30">
            <v>0</v>
          </cell>
          <cell r="K30">
            <v>0</v>
          </cell>
          <cell r="L30">
            <v>0</v>
          </cell>
        </row>
        <row r="32">
          <cell r="C32">
            <v>0</v>
          </cell>
          <cell r="D32">
            <v>0</v>
          </cell>
          <cell r="E32">
            <v>0</v>
          </cell>
          <cell r="F32">
            <v>0</v>
          </cell>
          <cell r="G32">
            <v>0</v>
          </cell>
          <cell r="H32">
            <v>0</v>
          </cell>
          <cell r="I32">
            <v>0</v>
          </cell>
          <cell r="J32">
            <v>0</v>
          </cell>
          <cell r="K32">
            <v>0</v>
          </cell>
          <cell r="L32">
            <v>0</v>
          </cell>
        </row>
        <row r="34">
          <cell r="C34">
            <v>0</v>
          </cell>
          <cell r="D34">
            <v>0</v>
          </cell>
          <cell r="E34">
            <v>0</v>
          </cell>
          <cell r="F34">
            <v>0</v>
          </cell>
          <cell r="G34">
            <v>0</v>
          </cell>
          <cell r="H34">
            <v>0</v>
          </cell>
          <cell r="I34">
            <v>0</v>
          </cell>
          <cell r="J34">
            <v>0</v>
          </cell>
          <cell r="K34">
            <v>0</v>
          </cell>
          <cell r="L34">
            <v>0</v>
          </cell>
        </row>
        <row r="36">
          <cell r="F36">
            <v>0</v>
          </cell>
          <cell r="G36">
            <v>0</v>
          </cell>
          <cell r="H36">
            <v>0</v>
          </cell>
          <cell r="J36">
            <v>0</v>
          </cell>
          <cell r="K36">
            <v>0</v>
          </cell>
          <cell r="L36">
            <v>0</v>
          </cell>
        </row>
      </sheetData>
      <sheetData sheetId="12">
        <row r="21">
          <cell r="C21">
            <v>0</v>
          </cell>
          <cell r="D21">
            <v>0</v>
          </cell>
          <cell r="E21">
            <v>0</v>
          </cell>
          <cell r="F21">
            <v>0</v>
          </cell>
          <cell r="G21">
            <v>0</v>
          </cell>
          <cell r="H21">
            <v>0</v>
          </cell>
          <cell r="I21">
            <v>0</v>
          </cell>
          <cell r="J21">
            <v>0</v>
          </cell>
          <cell r="K21">
            <v>0</v>
          </cell>
          <cell r="L21">
            <v>0</v>
          </cell>
        </row>
        <row r="70">
          <cell r="C70">
            <v>0</v>
          </cell>
          <cell r="D70">
            <v>0</v>
          </cell>
          <cell r="E70">
            <v>0</v>
          </cell>
          <cell r="F70">
            <v>0</v>
          </cell>
          <cell r="G70">
            <v>0</v>
          </cell>
          <cell r="H70">
            <v>0</v>
          </cell>
          <cell r="I70">
            <v>0</v>
          </cell>
          <cell r="J70">
            <v>0</v>
          </cell>
          <cell r="K70">
            <v>0</v>
          </cell>
          <cell r="L70">
            <v>0</v>
          </cell>
        </row>
      </sheetData>
      <sheetData sheetId="13"/>
      <sheetData sheetId="14">
        <row r="7">
          <cell r="F7">
            <v>0</v>
          </cell>
          <cell r="G7">
            <v>0</v>
          </cell>
          <cell r="H7">
            <v>0</v>
          </cell>
          <cell r="J7">
            <v>0</v>
          </cell>
          <cell r="K7">
            <v>0</v>
          </cell>
          <cell r="L7">
            <v>0</v>
          </cell>
        </row>
        <row r="8">
          <cell r="F8">
            <v>0</v>
          </cell>
          <cell r="G8">
            <v>0</v>
          </cell>
          <cell r="H8">
            <v>0</v>
          </cell>
          <cell r="I8">
            <v>0</v>
          </cell>
          <cell r="J8">
            <v>0</v>
          </cell>
          <cell r="K8">
            <v>0</v>
          </cell>
          <cell r="L8">
            <v>0</v>
          </cell>
        </row>
        <row r="12">
          <cell r="F12">
            <v>0</v>
          </cell>
          <cell r="G12">
            <v>0</v>
          </cell>
          <cell r="H12">
            <v>0</v>
          </cell>
          <cell r="J12">
            <v>0</v>
          </cell>
          <cell r="K12">
            <v>0</v>
          </cell>
          <cell r="L12">
            <v>0</v>
          </cell>
        </row>
        <row r="25">
          <cell r="F25">
            <v>0</v>
          </cell>
          <cell r="G25">
            <v>0</v>
          </cell>
          <cell r="H25">
            <v>0</v>
          </cell>
          <cell r="J25">
            <v>0</v>
          </cell>
          <cell r="K25">
            <v>0</v>
          </cell>
          <cell r="L25">
            <v>0</v>
          </cell>
        </row>
        <row r="34">
          <cell r="F34">
            <v>0</v>
          </cell>
          <cell r="G34">
            <v>0</v>
          </cell>
          <cell r="H34">
            <v>0</v>
          </cell>
          <cell r="J34">
            <v>0</v>
          </cell>
          <cell r="K34">
            <v>0</v>
          </cell>
          <cell r="L34">
            <v>0</v>
          </cell>
        </row>
        <row r="37">
          <cell r="F37">
            <v>0</v>
          </cell>
          <cell r="G37">
            <v>0</v>
          </cell>
          <cell r="H37">
            <v>0</v>
          </cell>
          <cell r="J37">
            <v>0</v>
          </cell>
          <cell r="K37">
            <v>0</v>
          </cell>
          <cell r="L37">
            <v>0</v>
          </cell>
        </row>
        <row r="40">
          <cell r="F40">
            <v>0</v>
          </cell>
          <cell r="G40">
            <v>0</v>
          </cell>
          <cell r="H40">
            <v>0</v>
          </cell>
          <cell r="J40">
            <v>0</v>
          </cell>
          <cell r="K40">
            <v>0</v>
          </cell>
          <cell r="L40">
            <v>0</v>
          </cell>
        </row>
        <row r="46">
          <cell r="F46">
            <v>0</v>
          </cell>
          <cell r="G46">
            <v>0</v>
          </cell>
          <cell r="H46">
            <v>0</v>
          </cell>
          <cell r="J46">
            <v>0</v>
          </cell>
          <cell r="K46">
            <v>0</v>
          </cell>
          <cell r="L46">
            <v>0</v>
          </cell>
        </row>
        <row r="48">
          <cell r="F48">
            <v>0</v>
          </cell>
          <cell r="G48">
            <v>0</v>
          </cell>
          <cell r="H48">
            <v>0</v>
          </cell>
          <cell r="J48">
            <v>0</v>
          </cell>
          <cell r="K48">
            <v>0</v>
          </cell>
          <cell r="L48">
            <v>0</v>
          </cell>
        </row>
      </sheetData>
      <sheetData sheetId="15">
        <row r="38">
          <cell r="F38">
            <v>0</v>
          </cell>
          <cell r="G38">
            <v>0</v>
          </cell>
          <cell r="I38">
            <v>0</v>
          </cell>
          <cell r="J38">
            <v>0</v>
          </cell>
          <cell r="K38">
            <v>0</v>
          </cell>
          <cell r="L38">
            <v>0</v>
          </cell>
        </row>
      </sheetData>
      <sheetData sheetId="16"/>
      <sheetData sheetId="17"/>
      <sheetData sheetId="18"/>
      <sheetData sheetId="19"/>
      <sheetData sheetId="20"/>
      <sheetData sheetId="21"/>
      <sheetData sheetId="22"/>
      <sheetData sheetId="23"/>
      <sheetData sheetId="24"/>
      <sheetData sheetId="25"/>
      <sheetData sheetId="26">
        <row r="41">
          <cell r="F41">
            <v>0</v>
          </cell>
          <cell r="G41">
            <v>0</v>
          </cell>
          <cell r="I41">
            <v>0</v>
          </cell>
          <cell r="J41">
            <v>0</v>
          </cell>
          <cell r="K41">
            <v>0</v>
          </cell>
          <cell r="L41">
            <v>0</v>
          </cell>
        </row>
        <row r="42">
          <cell r="D42">
            <v>0</v>
          </cell>
          <cell r="E42">
            <v>0</v>
          </cell>
          <cell r="F42">
            <v>0</v>
          </cell>
          <cell r="G42">
            <v>0</v>
          </cell>
          <cell r="H42">
            <v>0</v>
          </cell>
          <cell r="I42">
            <v>0</v>
          </cell>
          <cell r="J42">
            <v>0</v>
          </cell>
          <cell r="K42">
            <v>0</v>
          </cell>
          <cell r="L42">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ow r="89">
          <cell r="F89">
            <v>0</v>
          </cell>
          <cell r="G89">
            <v>0</v>
          </cell>
          <cell r="H89">
            <v>0</v>
          </cell>
          <cell r="I89">
            <v>0</v>
          </cell>
          <cell r="J89">
            <v>0</v>
          </cell>
          <cell r="K89">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sheetData sheetId="2">
        <row r="144">
          <cell r="B144" t="str">
            <v>Supporting Table SA34a Capital expenditure on new assets by asset class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1.2.7"/>
      <sheetName val="1.3.1"/>
      <sheetName val="1.3.2"/>
      <sheetName val="1.3.3"/>
      <sheetName val="1.3.4"/>
      <sheetName val="2.2"/>
      <sheetName val="2.4"/>
      <sheetName val="2.5"/>
      <sheetName val="2.6"/>
      <sheetName val="2.7"/>
      <sheetName val="2.8"/>
      <sheetName val="2.9"/>
      <sheetName val="2.9(1)"/>
      <sheetName val="2.10"/>
      <sheetName val="2.11"/>
      <sheetName val="2.12"/>
      <sheetName val="3.1 "/>
      <sheetName val="3.2 "/>
      <sheetName val="3.3 "/>
      <sheetName val="3.4"/>
      <sheetName val="3.5"/>
      <sheetName val="3.6"/>
      <sheetName val="3.7"/>
      <sheetName val="3.8"/>
      <sheetName val="3.8(1)"/>
      <sheetName val="3.9"/>
      <sheetName val="3.10"/>
      <sheetName val="3.11"/>
      <sheetName val="3.12"/>
      <sheetName val="3.13 "/>
      <sheetName val="3.14"/>
      <sheetName val="3.15"/>
      <sheetName val="3.16"/>
      <sheetName val="4.1"/>
      <sheetName val="4.2"/>
      <sheetName val="4.3"/>
      <sheetName val="5.1"/>
      <sheetName val="5.2"/>
      <sheetName val="5.3"/>
      <sheetName val="5.4"/>
      <sheetName val="5.5"/>
      <sheetName val="5.6"/>
      <sheetName val="5.7"/>
      <sheetName val="5.8"/>
      <sheetName val="5.9"/>
      <sheetName val="5.10"/>
      <sheetName val="5.11"/>
      <sheetName val="5.12"/>
      <sheetName val="5.13"/>
      <sheetName val="5.14"/>
      <sheetName val="5.15"/>
      <sheetName val="5.16"/>
      <sheetName val="6.1 "/>
      <sheetName val="6.2"/>
      <sheetName val="6.3"/>
      <sheetName val="6.4"/>
      <sheetName val="6.5"/>
      <sheetName val="6.6"/>
      <sheetName val="6.7"/>
      <sheetName val="6.8"/>
      <sheetName val="6.8.1 "/>
      <sheetName val="6.9"/>
      <sheetName val="6.10"/>
      <sheetName val="6.11"/>
      <sheetName val="6.12 "/>
      <sheetName val="6.12.1"/>
      <sheetName val="6.13"/>
      <sheetName val="6.14"/>
      <sheetName val="6.15"/>
      <sheetName val="6.15.1"/>
      <sheetName val="6.16"/>
      <sheetName val="6.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0.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61.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9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91.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A47"/>
  <sheetViews>
    <sheetView tabSelected="1" view="pageBreakPreview" zoomScale="80" zoomScaleSheetLayoutView="80" workbookViewId="0">
      <selection activeCell="Q22" sqref="Q22"/>
    </sheetView>
  </sheetViews>
  <sheetFormatPr defaultRowHeight="15" x14ac:dyDescent="0.25"/>
  <cols>
    <col min="1" max="1" width="95.42578125" style="2" customWidth="1"/>
    <col min="2" max="16384" width="9.140625" style="2"/>
  </cols>
  <sheetData>
    <row r="46" spans="1:1" x14ac:dyDescent="0.25">
      <c r="A46" s="2553">
        <v>41091</v>
      </c>
    </row>
    <row r="47" spans="1:1" x14ac:dyDescent="0.25">
      <c r="A47" s="1127" t="s">
        <v>2030</v>
      </c>
    </row>
  </sheetData>
  <printOptions horizontalCentered="1"/>
  <pageMargins left="0.7" right="0.7" top="0.75" bottom="0.75" header="0.3" footer="0.3"/>
  <pageSetup scale="8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sqref="A1:D1"/>
    </sheetView>
  </sheetViews>
  <sheetFormatPr defaultRowHeight="15" x14ac:dyDescent="0.25"/>
  <cols>
    <col min="1" max="1" width="40.7109375" style="746" bestFit="1" customWidth="1"/>
    <col min="2" max="4" width="11" style="746" bestFit="1" customWidth="1"/>
    <col min="5" max="16384" width="9.140625" style="746"/>
  </cols>
  <sheetData>
    <row r="1" spans="1:4" ht="16.5" x14ac:dyDescent="0.3">
      <c r="A1" s="2001" t="s">
        <v>1707</v>
      </c>
      <c r="B1" s="2001"/>
      <c r="C1" s="2001"/>
      <c r="D1" s="2001"/>
    </row>
    <row r="2" spans="1:4" x14ac:dyDescent="0.25">
      <c r="A2" s="1191"/>
      <c r="B2" s="1192"/>
      <c r="C2" s="1192"/>
      <c r="D2" s="1193" t="s">
        <v>1131</v>
      </c>
    </row>
    <row r="3" spans="1:4" x14ac:dyDescent="0.25">
      <c r="A3" s="1182" t="s">
        <v>1072</v>
      </c>
      <c r="B3" s="1182" t="s">
        <v>1621</v>
      </c>
      <c r="C3" s="1182" t="s">
        <v>1618</v>
      </c>
      <c r="D3" s="1182" t="s">
        <v>1619</v>
      </c>
    </row>
    <row r="4" spans="1:4" x14ac:dyDescent="0.25">
      <c r="A4" s="1189" t="s">
        <v>98</v>
      </c>
      <c r="B4" s="1189">
        <v>400</v>
      </c>
      <c r="C4" s="1189">
        <v>480</v>
      </c>
      <c r="D4" s="1189">
        <v>508</v>
      </c>
    </row>
    <row r="5" spans="1:4" x14ac:dyDescent="0.25">
      <c r="A5" s="1189" t="s">
        <v>139</v>
      </c>
      <c r="B5" s="1189">
        <v>450</v>
      </c>
      <c r="C5" s="1189">
        <v>475</v>
      </c>
      <c r="D5" s="1189">
        <v>520</v>
      </c>
    </row>
    <row r="6" spans="1:4" x14ac:dyDescent="0.25">
      <c r="A6" s="1189" t="s">
        <v>95</v>
      </c>
      <c r="B6" s="1189">
        <v>420</v>
      </c>
      <c r="C6" s="1189">
        <v>468</v>
      </c>
      <c r="D6" s="1189">
        <v>530</v>
      </c>
    </row>
    <row r="7" spans="1:4" ht="12.75" customHeight="1" x14ac:dyDescent="0.25">
      <c r="A7" s="1194"/>
      <c r="B7" s="1186"/>
      <c r="C7" s="2003" t="s">
        <v>1700</v>
      </c>
      <c r="D7" s="2004"/>
    </row>
  </sheetData>
  <mergeCells count="2">
    <mergeCell ref="A1:D1"/>
    <mergeCell ref="C7:D7"/>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4.85546875" style="1291" customWidth="1"/>
    <col min="2" max="2" width="36.140625" style="1291" customWidth="1"/>
    <col min="3" max="8" width="15.7109375" style="1291" customWidth="1"/>
    <col min="9" max="10" width="15.28515625" style="1291" customWidth="1"/>
    <col min="11" max="16384" width="9.140625" style="1291"/>
  </cols>
  <sheetData>
    <row r="1" spans="1:10" ht="16.5" x14ac:dyDescent="0.3">
      <c r="A1" s="2050" t="s">
        <v>1384</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854" t="s">
        <v>96</v>
      </c>
      <c r="D3" s="1731" t="s">
        <v>95</v>
      </c>
      <c r="E3" s="2057" t="s">
        <v>96</v>
      </c>
      <c r="F3" s="2058"/>
      <c r="G3" s="1728" t="s">
        <v>95</v>
      </c>
      <c r="H3" s="2057" t="s">
        <v>96</v>
      </c>
      <c r="I3" s="2059"/>
      <c r="J3" s="2058"/>
    </row>
    <row r="4" spans="1:10" x14ac:dyDescent="0.2">
      <c r="A4" s="1732" t="s">
        <v>1107</v>
      </c>
      <c r="B4" s="2056"/>
      <c r="C4" s="1731" t="s">
        <v>1469</v>
      </c>
      <c r="D4" s="1733"/>
      <c r="E4" s="1853" t="s">
        <v>1470</v>
      </c>
      <c r="F4" s="1735" t="s">
        <v>1468</v>
      </c>
      <c r="G4" s="1731"/>
      <c r="H4" s="1736" t="s">
        <v>1468</v>
      </c>
      <c r="I4" s="1736" t="s">
        <v>1468</v>
      </c>
      <c r="J4" s="1857"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x14ac:dyDescent="0.2">
      <c r="A7" s="1918"/>
      <c r="B7" s="1859"/>
      <c r="C7" s="1812"/>
      <c r="D7" s="1812"/>
      <c r="E7" s="1812"/>
      <c r="F7" s="1812"/>
      <c r="G7" s="1812"/>
      <c r="H7" s="1812"/>
      <c r="I7" s="1812"/>
      <c r="J7" s="1812"/>
    </row>
    <row r="8" spans="1:10" x14ac:dyDescent="0.2">
      <c r="A8" s="1918"/>
      <c r="B8" s="1859"/>
      <c r="C8" s="1812"/>
      <c r="D8" s="1812"/>
      <c r="E8" s="1812"/>
      <c r="F8" s="1812"/>
      <c r="G8" s="1812"/>
      <c r="H8" s="1812"/>
      <c r="I8" s="1812"/>
      <c r="J8" s="1812"/>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5"/>
    </row>
    <row r="18" spans="1:10" ht="40.5" customHeight="1" x14ac:dyDescent="0.2">
      <c r="A18" s="2048" t="s">
        <v>2026</v>
      </c>
      <c r="B18" s="2049"/>
      <c r="C18" s="2049"/>
      <c r="D18" s="2049"/>
      <c r="E18" s="2049"/>
      <c r="F18" s="2049"/>
      <c r="G18" s="2049"/>
      <c r="H18" s="2049"/>
      <c r="I18" s="2049"/>
      <c r="J18" s="1366" t="s">
        <v>2020</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10.28515625" style="1760" customWidth="1"/>
    <col min="2" max="2" width="18.140625" style="1761" customWidth="1"/>
    <col min="3" max="6" width="18.140625" style="1291" customWidth="1"/>
    <col min="7" max="16384" width="9.140625" style="1291"/>
  </cols>
  <sheetData>
    <row r="1" spans="1:7" ht="16.5" x14ac:dyDescent="0.3">
      <c r="A1" s="2062" t="s">
        <v>1385</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3.25" customHeight="1" x14ac:dyDescent="0.2">
      <c r="A13" s="2068" t="s">
        <v>2021</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855"/>
      <c r="B87" s="1754"/>
      <c r="C87" s="1755"/>
      <c r="D87" s="1755"/>
      <c r="E87" s="1755"/>
    </row>
    <row r="88" spans="1:5" x14ac:dyDescent="0.2">
      <c r="A88" s="1855"/>
      <c r="B88" s="1754"/>
      <c r="C88" s="1755"/>
      <c r="D88" s="1755"/>
      <c r="E88" s="1755"/>
    </row>
    <row r="89" spans="1:5" x14ac:dyDescent="0.2">
      <c r="A89" s="1855"/>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2023</v>
      </c>
      <c r="B1" s="2073"/>
      <c r="C1" s="2073"/>
      <c r="D1" s="2073"/>
      <c r="E1" s="2073"/>
      <c r="F1" s="2074"/>
    </row>
    <row r="2" spans="1:6" x14ac:dyDescent="0.2">
      <c r="A2" s="2079" t="s">
        <v>1131</v>
      </c>
      <c r="B2" s="2080"/>
      <c r="C2" s="2108"/>
      <c r="D2" s="2108"/>
      <c r="E2" s="2108"/>
      <c r="F2" s="2109"/>
    </row>
    <row r="3" spans="1:6" x14ac:dyDescent="0.2">
      <c r="A3" s="2075" t="s">
        <v>1111</v>
      </c>
      <c r="B3" s="1856" t="s">
        <v>1618</v>
      </c>
      <c r="C3" s="2077" t="s">
        <v>1619</v>
      </c>
      <c r="D3" s="2078"/>
      <c r="E3" s="2078"/>
      <c r="F3" s="2078"/>
    </row>
    <row r="4" spans="1:6" ht="33" customHeight="1" x14ac:dyDescent="0.2">
      <c r="A4" s="2076"/>
      <c r="B4" s="1767" t="s">
        <v>95</v>
      </c>
      <c r="C4" s="1768" t="s">
        <v>98</v>
      </c>
      <c r="D4" s="1768" t="s">
        <v>893</v>
      </c>
      <c r="E4" s="1768" t="s">
        <v>95</v>
      </c>
      <c r="F4" s="1768" t="s">
        <v>894</v>
      </c>
    </row>
    <row r="5" spans="1:6" ht="14.25" customHeight="1" x14ac:dyDescent="0.2">
      <c r="A5" s="1762" t="s">
        <v>1629</v>
      </c>
      <c r="B5" s="1763">
        <v>120</v>
      </c>
      <c r="C5" s="1763">
        <v>125</v>
      </c>
      <c r="D5" s="1763">
        <v>100</v>
      </c>
      <c r="E5" s="1763">
        <v>95</v>
      </c>
      <c r="F5" s="1764">
        <f>(E5-C5)/E5</f>
        <v>-0.31578947368421051</v>
      </c>
    </row>
    <row r="6" spans="1:6" ht="14.25" customHeight="1" x14ac:dyDescent="0.2">
      <c r="A6" s="1765" t="s">
        <v>1532</v>
      </c>
      <c r="B6" s="1763"/>
      <c r="C6" s="1763"/>
      <c r="D6" s="1763"/>
      <c r="E6" s="1763"/>
      <c r="F6" s="1764"/>
    </row>
    <row r="7" spans="1:6" ht="14.25" customHeight="1" x14ac:dyDescent="0.2">
      <c r="A7" s="1765" t="s">
        <v>1534</v>
      </c>
      <c r="B7" s="1763">
        <v>125</v>
      </c>
      <c r="C7" s="1763">
        <v>244</v>
      </c>
      <c r="D7" s="1763">
        <v>250</v>
      </c>
      <c r="E7" s="1763">
        <v>248</v>
      </c>
      <c r="F7" s="1764">
        <f t="shared" ref="F7:F11" si="0">(E7-C7)/E7</f>
        <v>1.6129032258064516E-2</v>
      </c>
    </row>
    <row r="8" spans="1:6" ht="14.25" customHeight="1" x14ac:dyDescent="0.2">
      <c r="A8" s="1765" t="s">
        <v>1535</v>
      </c>
      <c r="B8" s="1763">
        <v>25</v>
      </c>
      <c r="C8" s="1763">
        <v>244</v>
      </c>
      <c r="D8" s="1763">
        <v>250</v>
      </c>
      <c r="E8" s="1763">
        <v>248</v>
      </c>
      <c r="F8" s="1764">
        <f t="shared" si="0"/>
        <v>1.6129032258064516E-2</v>
      </c>
    </row>
    <row r="9" spans="1:6" ht="14.25" customHeight="1" x14ac:dyDescent="0.2">
      <c r="A9" s="1765" t="s">
        <v>1536</v>
      </c>
      <c r="B9" s="1763">
        <v>45</v>
      </c>
      <c r="C9" s="1763">
        <v>244</v>
      </c>
      <c r="D9" s="1763">
        <v>250</v>
      </c>
      <c r="E9" s="1763">
        <v>248</v>
      </c>
      <c r="F9" s="1764">
        <f t="shared" si="0"/>
        <v>1.6129032258064516E-2</v>
      </c>
    </row>
    <row r="10" spans="1:6" ht="14.2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4.2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919" t="s">
        <v>2022</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8" customHeight="1" x14ac:dyDescent="0.2">
      <c r="A1" s="2157" t="s">
        <v>2028</v>
      </c>
      <c r="B1" s="2158"/>
      <c r="C1" s="2158"/>
      <c r="D1" s="2158"/>
      <c r="E1" s="2158"/>
      <c r="F1" s="2159"/>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32.2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6.25" customHeight="1" x14ac:dyDescent="0.2">
      <c r="A11" s="2048" t="s">
        <v>1582</v>
      </c>
      <c r="B11" s="2049"/>
      <c r="C11" s="2049"/>
      <c r="D11" s="2049"/>
      <c r="E11" s="2049"/>
      <c r="F11" s="1920" t="s">
        <v>2027</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1"/>
  <sheetViews>
    <sheetView workbookViewId="0">
      <selection sqref="A1:F1"/>
    </sheetView>
  </sheetViews>
  <sheetFormatPr defaultRowHeight="12.75" x14ac:dyDescent="0.2"/>
  <cols>
    <col min="1" max="1" width="2" style="1160" customWidth="1"/>
    <col min="2" max="2" width="56.140625" style="1160" customWidth="1"/>
    <col min="3" max="3" width="9.85546875" style="1160" customWidth="1"/>
    <col min="4" max="4" width="11.85546875" style="1160" customWidth="1"/>
    <col min="5" max="5" width="9.85546875" style="1160" customWidth="1"/>
    <col min="6" max="6" width="11.85546875" style="1160" customWidth="1"/>
    <col min="7" max="16384" width="9.140625" style="1160"/>
  </cols>
  <sheetData>
    <row r="1" spans="1:6" ht="16.5" x14ac:dyDescent="0.3">
      <c r="A1" s="2160" t="s">
        <v>1585</v>
      </c>
      <c r="B1" s="2161"/>
      <c r="C1" s="2161"/>
      <c r="D1" s="2161"/>
      <c r="E1" s="2161"/>
      <c r="F1" s="2162"/>
    </row>
    <row r="2" spans="1:6" x14ac:dyDescent="0.2">
      <c r="A2" s="2163"/>
      <c r="B2" s="2203" t="s">
        <v>1111</v>
      </c>
      <c r="C2" s="1943" t="s">
        <v>1621</v>
      </c>
      <c r="D2" s="2165" t="s">
        <v>1618</v>
      </c>
      <c r="E2" s="2166"/>
      <c r="F2" s="1943" t="s">
        <v>1619</v>
      </c>
    </row>
    <row r="3" spans="1:6" x14ac:dyDescent="0.2">
      <c r="A3" s="2164"/>
      <c r="B3" s="2188"/>
      <c r="C3" s="1653" t="s">
        <v>1319</v>
      </c>
      <c r="D3" s="1653" t="s">
        <v>1320</v>
      </c>
      <c r="E3" s="1653" t="s">
        <v>1319</v>
      </c>
      <c r="F3" s="1653" t="s">
        <v>1320</v>
      </c>
    </row>
    <row r="4" spans="1:6" ht="14.25" customHeight="1" x14ac:dyDescent="0.2">
      <c r="A4" s="1863">
        <v>1</v>
      </c>
      <c r="B4" s="1222" t="s">
        <v>1330</v>
      </c>
      <c r="C4" s="1965"/>
      <c r="D4" s="1965"/>
      <c r="E4" s="1965"/>
      <c r="F4" s="1965"/>
    </row>
    <row r="5" spans="1:6" ht="14.25" customHeight="1" x14ac:dyDescent="0.2">
      <c r="A5" s="1863">
        <v>2</v>
      </c>
      <c r="B5" s="1222" t="s">
        <v>1331</v>
      </c>
      <c r="C5" s="1965"/>
      <c r="D5" s="1965"/>
      <c r="E5" s="1965"/>
      <c r="F5" s="1965"/>
    </row>
    <row r="6" spans="1:6" ht="14.25" customHeight="1" x14ac:dyDescent="0.2">
      <c r="A6" s="1863">
        <v>3</v>
      </c>
      <c r="B6" s="1222" t="s">
        <v>1332</v>
      </c>
      <c r="C6" s="1965" t="s">
        <v>1337</v>
      </c>
      <c r="D6" s="1965" t="s">
        <v>1337</v>
      </c>
      <c r="E6" s="1965" t="s">
        <v>1337</v>
      </c>
      <c r="F6" s="1965" t="s">
        <v>1337</v>
      </c>
    </row>
    <row r="7" spans="1:6" ht="14.25" customHeight="1" x14ac:dyDescent="0.2">
      <c r="A7" s="1863">
        <v>4</v>
      </c>
      <c r="B7" s="1222" t="s">
        <v>1333</v>
      </c>
      <c r="C7" s="1965"/>
      <c r="D7" s="1965"/>
      <c r="E7" s="1965"/>
      <c r="F7" s="1965"/>
    </row>
    <row r="8" spans="1:6" ht="14.25" customHeight="1" x14ac:dyDescent="0.2">
      <c r="A8" s="1863">
        <v>5</v>
      </c>
      <c r="B8" s="1222" t="s">
        <v>1334</v>
      </c>
      <c r="C8" s="1965"/>
      <c r="D8" s="1965"/>
      <c r="E8" s="1965"/>
      <c r="F8" s="1965"/>
    </row>
    <row r="9" spans="1:6" ht="14.25" customHeight="1" x14ac:dyDescent="0.2">
      <c r="A9" s="1863">
        <v>6</v>
      </c>
      <c r="B9" s="1222" t="s">
        <v>1335</v>
      </c>
      <c r="C9" s="1965"/>
      <c r="D9" s="1965"/>
      <c r="E9" s="1965"/>
      <c r="F9" s="1965"/>
    </row>
    <row r="10" spans="1:6" ht="14.25" customHeight="1" x14ac:dyDescent="0.2">
      <c r="A10" s="1863">
        <v>7</v>
      </c>
      <c r="B10" s="1222" t="s">
        <v>1336</v>
      </c>
      <c r="C10" s="1966" t="s">
        <v>880</v>
      </c>
      <c r="D10" s="1966" t="s">
        <v>880</v>
      </c>
      <c r="E10" s="1966" t="s">
        <v>880</v>
      </c>
      <c r="F10" s="1966" t="s">
        <v>880</v>
      </c>
    </row>
    <row r="11" spans="1:6" x14ac:dyDescent="0.2">
      <c r="A11" s="2167" t="s">
        <v>2029</v>
      </c>
      <c r="B11" s="1991"/>
      <c r="C11" s="1991"/>
      <c r="D11" s="1991"/>
      <c r="E11" s="1991"/>
      <c r="F11" s="1992"/>
    </row>
  </sheetData>
  <mergeCells count="5">
    <mergeCell ref="A1:F1"/>
    <mergeCell ref="A2:A3"/>
    <mergeCell ref="B2:B3"/>
    <mergeCell ref="D2:E2"/>
    <mergeCell ref="A11:F11"/>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9.140625" style="1291" customWidth="1"/>
    <col min="2" max="2" width="35.140625" style="1291" customWidth="1"/>
    <col min="3" max="8" width="15.7109375" style="1291" customWidth="1"/>
    <col min="9" max="10" width="15.5703125" style="1291" customWidth="1"/>
    <col min="11" max="16384" width="9.140625" style="1291"/>
  </cols>
  <sheetData>
    <row r="1" spans="1:10" ht="16.5" x14ac:dyDescent="0.3">
      <c r="A1" s="2050" t="s">
        <v>1274</v>
      </c>
      <c r="B1" s="2051"/>
      <c r="C1" s="2052"/>
      <c r="D1" s="2051"/>
      <c r="E1" s="2051"/>
      <c r="F1" s="2051"/>
      <c r="G1" s="2051"/>
      <c r="H1" s="2051"/>
      <c r="I1" s="2052"/>
      <c r="J1" s="2053"/>
    </row>
    <row r="2" spans="1:10" x14ac:dyDescent="0.2">
      <c r="A2" s="1727" t="s">
        <v>1106</v>
      </c>
      <c r="B2" s="2054" t="s">
        <v>1099</v>
      </c>
      <c r="C2" s="2057" t="s">
        <v>1619</v>
      </c>
      <c r="D2" s="2058"/>
      <c r="E2" s="2057" t="s">
        <v>1620</v>
      </c>
      <c r="F2" s="2059"/>
      <c r="G2" s="2058"/>
      <c r="H2" s="1728" t="s">
        <v>1625</v>
      </c>
      <c r="I2" s="2057" t="s">
        <v>1804</v>
      </c>
      <c r="J2" s="2058"/>
    </row>
    <row r="3" spans="1:10" x14ac:dyDescent="0.2">
      <c r="A3" s="1729"/>
      <c r="B3" s="2055"/>
      <c r="C3" s="1923" t="s">
        <v>96</v>
      </c>
      <c r="D3" s="1731" t="s">
        <v>95</v>
      </c>
      <c r="E3" s="2057" t="s">
        <v>96</v>
      </c>
      <c r="F3" s="2058"/>
      <c r="G3" s="1728" t="s">
        <v>95</v>
      </c>
      <c r="H3" s="2057" t="s">
        <v>96</v>
      </c>
      <c r="I3" s="2059"/>
      <c r="J3" s="2058"/>
    </row>
    <row r="4" spans="1:10"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ht="25.5" x14ac:dyDescent="0.2">
      <c r="A7" s="1826" t="s">
        <v>1296</v>
      </c>
      <c r="B7" s="1820" t="s">
        <v>1297</v>
      </c>
      <c r="C7" s="1821" t="s">
        <v>1962</v>
      </c>
      <c r="D7" s="1821" t="s">
        <v>1963</v>
      </c>
      <c r="E7" s="1821" t="s">
        <v>1964</v>
      </c>
      <c r="F7" s="1821" t="s">
        <v>1964</v>
      </c>
      <c r="G7" s="1821" t="s">
        <v>1965</v>
      </c>
      <c r="H7" s="1821" t="s">
        <v>1966</v>
      </c>
      <c r="I7" s="1821" t="s">
        <v>1967</v>
      </c>
      <c r="J7" s="1821" t="s">
        <v>1967</v>
      </c>
    </row>
    <row r="8" spans="1:10" ht="25.5" x14ac:dyDescent="0.2">
      <c r="A8" s="1826" t="s">
        <v>1296</v>
      </c>
      <c r="B8" s="1820" t="s">
        <v>1485</v>
      </c>
      <c r="C8" s="1828" t="s">
        <v>1968</v>
      </c>
      <c r="D8" s="1828" t="s">
        <v>1969</v>
      </c>
      <c r="E8" s="1828" t="s">
        <v>1970</v>
      </c>
      <c r="F8" s="1828" t="s">
        <v>1971</v>
      </c>
      <c r="G8" s="1828" t="s">
        <v>1972</v>
      </c>
      <c r="H8" s="1828" t="s">
        <v>1973</v>
      </c>
      <c r="I8" s="1828" t="s">
        <v>1974</v>
      </c>
      <c r="J8" s="1828" t="s">
        <v>1975</v>
      </c>
    </row>
    <row r="9" spans="1:10" x14ac:dyDescent="0.2">
      <c r="A9" s="1813"/>
      <c r="B9" s="1813"/>
      <c r="C9" s="1813"/>
      <c r="D9" s="1813"/>
      <c r="E9" s="1813"/>
      <c r="F9" s="1813"/>
      <c r="G9" s="1813"/>
      <c r="H9" s="1813"/>
      <c r="I9" s="1813"/>
      <c r="J9" s="1813"/>
    </row>
    <row r="10" spans="1:10" x14ac:dyDescent="0.2">
      <c r="A10" s="1813"/>
      <c r="B10" s="1813"/>
      <c r="C10" s="1813"/>
      <c r="D10" s="1813"/>
      <c r="E10" s="1813"/>
      <c r="F10" s="1813"/>
      <c r="G10" s="1813"/>
      <c r="H10" s="1813"/>
      <c r="I10" s="1813"/>
      <c r="J10" s="1813"/>
    </row>
    <row r="11" spans="1:10" x14ac:dyDescent="0.2">
      <c r="A11" s="1813"/>
      <c r="B11" s="1813"/>
      <c r="C11" s="1813"/>
      <c r="D11" s="1813"/>
      <c r="E11" s="1813"/>
      <c r="F11" s="1813"/>
      <c r="G11" s="1813"/>
      <c r="H11" s="1813"/>
      <c r="I11" s="1813"/>
      <c r="J11" s="1813"/>
    </row>
    <row r="12" spans="1:10" x14ac:dyDescent="0.2">
      <c r="A12" s="1813"/>
      <c r="B12" s="1813"/>
      <c r="C12" s="1813"/>
      <c r="D12" s="1813"/>
      <c r="E12" s="1813"/>
      <c r="F12" s="1813"/>
      <c r="G12" s="1813"/>
      <c r="H12" s="1813"/>
      <c r="I12" s="1813"/>
      <c r="J12" s="1813"/>
    </row>
    <row r="13" spans="1:10" x14ac:dyDescent="0.2">
      <c r="A13" s="1813"/>
      <c r="B13" s="1813"/>
      <c r="C13" s="1813"/>
      <c r="D13" s="1813"/>
      <c r="E13" s="1813"/>
      <c r="F13" s="1813"/>
      <c r="G13" s="1813"/>
      <c r="H13" s="1813"/>
      <c r="I13" s="1813"/>
      <c r="J13" s="1813"/>
    </row>
    <row r="14" spans="1:10" x14ac:dyDescent="0.2">
      <c r="A14" s="1813"/>
      <c r="B14" s="1813"/>
      <c r="C14" s="1813"/>
      <c r="D14" s="1813"/>
      <c r="E14" s="1813"/>
      <c r="F14" s="1813"/>
      <c r="G14" s="1813"/>
      <c r="H14" s="1813"/>
      <c r="I14" s="1813"/>
      <c r="J14" s="1813"/>
    </row>
    <row r="15" spans="1:10" x14ac:dyDescent="0.2">
      <c r="A15" s="1813"/>
      <c r="B15" s="1813"/>
      <c r="C15" s="1813"/>
      <c r="D15" s="1813"/>
      <c r="E15" s="1813"/>
      <c r="F15" s="1813"/>
      <c r="G15" s="1813"/>
      <c r="H15" s="1813"/>
      <c r="I15" s="1813"/>
      <c r="J15" s="1813"/>
    </row>
    <row r="16" spans="1:10" x14ac:dyDescent="0.2">
      <c r="A16" s="1813"/>
      <c r="B16" s="1813"/>
      <c r="C16" s="1813"/>
      <c r="D16" s="1813"/>
      <c r="E16" s="1813"/>
      <c r="F16" s="1813"/>
      <c r="G16" s="1813"/>
      <c r="H16" s="1813"/>
      <c r="I16" s="1813"/>
      <c r="J16" s="1813"/>
    </row>
    <row r="17" spans="1:10" x14ac:dyDescent="0.2">
      <c r="A17" s="1813"/>
      <c r="B17" s="1813"/>
      <c r="C17" s="1813"/>
      <c r="D17" s="1813"/>
      <c r="E17" s="1813"/>
      <c r="F17" s="1813"/>
      <c r="G17" s="1813"/>
      <c r="H17" s="1813"/>
      <c r="I17" s="1813"/>
      <c r="J17" s="1815"/>
    </row>
    <row r="18" spans="1:10" ht="52.5" customHeight="1" x14ac:dyDescent="0.2">
      <c r="A18" s="2048" t="s">
        <v>2026</v>
      </c>
      <c r="B18" s="2049"/>
      <c r="C18" s="2049"/>
      <c r="D18" s="2049"/>
      <c r="E18" s="2049"/>
      <c r="F18" s="2049"/>
      <c r="G18" s="2049"/>
      <c r="H18" s="2049"/>
      <c r="I18" s="2049"/>
      <c r="J18" s="1366" t="s">
        <v>1976</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7.140625" style="1761" customWidth="1"/>
    <col min="3" max="4" width="17.140625" style="1291" customWidth="1"/>
    <col min="5" max="5" width="18.42578125" style="1291" customWidth="1"/>
    <col min="6" max="6" width="17.140625" style="1291" customWidth="1"/>
    <col min="7" max="16384" width="9.140625" style="1291"/>
  </cols>
  <sheetData>
    <row r="1" spans="1:7" ht="16.5" x14ac:dyDescent="0.3">
      <c r="A1" s="2062" t="s">
        <v>1275</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64.5" customHeight="1" x14ac:dyDescent="0.2">
      <c r="A13" s="2068" t="s">
        <v>1977</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924"/>
      <c r="B87" s="1754"/>
      <c r="C87" s="1755"/>
      <c r="D87" s="1755"/>
      <c r="E87" s="1755"/>
    </row>
    <row r="88" spans="1:5" x14ac:dyDescent="0.2">
      <c r="A88" s="1924"/>
      <c r="B88" s="1754"/>
      <c r="C88" s="1755"/>
      <c r="D88" s="1755"/>
      <c r="E88" s="1755"/>
    </row>
    <row r="89" spans="1:5" x14ac:dyDescent="0.2">
      <c r="A89" s="1924"/>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1978</v>
      </c>
      <c r="B1" s="2073"/>
      <c r="C1" s="2073"/>
      <c r="D1" s="2073"/>
      <c r="E1" s="2073"/>
      <c r="F1" s="2074"/>
    </row>
    <row r="2" spans="1:6" x14ac:dyDescent="0.2">
      <c r="A2" s="2079" t="s">
        <v>1131</v>
      </c>
      <c r="B2" s="2080"/>
      <c r="C2" s="2081"/>
      <c r="D2" s="2081"/>
      <c r="E2" s="2081"/>
      <c r="F2" s="2082"/>
    </row>
    <row r="3" spans="1:6" x14ac:dyDescent="0.2">
      <c r="A3" s="2075" t="s">
        <v>1111</v>
      </c>
      <c r="B3" s="1925" t="s">
        <v>1618</v>
      </c>
      <c r="C3" s="2077" t="s">
        <v>1619</v>
      </c>
      <c r="D3" s="2078"/>
      <c r="E3" s="2078"/>
      <c r="F3" s="2078"/>
    </row>
    <row r="4" spans="1:6" ht="33" customHeight="1" x14ac:dyDescent="0.2">
      <c r="A4" s="2076"/>
      <c r="B4" s="1767" t="s">
        <v>95</v>
      </c>
      <c r="C4" s="1768" t="s">
        <v>98</v>
      </c>
      <c r="D4" s="1768" t="s">
        <v>893</v>
      </c>
      <c r="E4" s="1768" t="s">
        <v>95</v>
      </c>
      <c r="F4" s="1768" t="s">
        <v>894</v>
      </c>
    </row>
    <row r="5" spans="1:6" ht="15.75" customHeight="1" x14ac:dyDescent="0.2">
      <c r="A5" s="1762" t="s">
        <v>1627</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75" customHeight="1" x14ac:dyDescent="0.2">
      <c r="A12" s="2083" t="s">
        <v>1795</v>
      </c>
      <c r="B12" s="2084"/>
      <c r="C12" s="2084"/>
      <c r="D12" s="2084"/>
      <c r="E12" s="2084"/>
      <c r="F12" s="1919" t="s">
        <v>1979</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8" customHeight="1" x14ac:dyDescent="0.2">
      <c r="A1" s="2157" t="s">
        <v>1980</v>
      </c>
      <c r="B1" s="2158"/>
      <c r="C1" s="2158"/>
      <c r="D1" s="2158"/>
      <c r="E1" s="2158"/>
      <c r="F1" s="2159"/>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29.2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1981</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1"/>
  <sheetViews>
    <sheetView workbookViewId="0">
      <selection sqref="A1:F1"/>
    </sheetView>
  </sheetViews>
  <sheetFormatPr defaultRowHeight="16.5" customHeight="1" x14ac:dyDescent="0.2"/>
  <cols>
    <col min="1" max="1" width="2" style="1160" customWidth="1"/>
    <col min="2" max="2" width="51.7109375" style="1160" customWidth="1"/>
    <col min="3" max="3" width="9.7109375" style="1160" customWidth="1"/>
    <col min="4" max="4" width="12" style="1160" customWidth="1"/>
    <col min="5" max="5" width="9.7109375" style="1160" customWidth="1"/>
    <col min="6" max="6" width="12" style="1160" customWidth="1"/>
    <col min="7" max="16384" width="9.140625" style="1160"/>
  </cols>
  <sheetData>
    <row r="1" spans="1:6" ht="16.5" customHeight="1" x14ac:dyDescent="0.3">
      <c r="A1" s="2160" t="s">
        <v>1587</v>
      </c>
      <c r="B1" s="2161"/>
      <c r="C1" s="2161"/>
      <c r="D1" s="2161"/>
      <c r="E1" s="2161"/>
      <c r="F1" s="2162"/>
    </row>
    <row r="2" spans="1:6" ht="16.5" customHeight="1" x14ac:dyDescent="0.2">
      <c r="A2" s="2163"/>
      <c r="B2" s="2203" t="s">
        <v>1111</v>
      </c>
      <c r="C2" s="1943" t="s">
        <v>1621</v>
      </c>
      <c r="D2" s="2165" t="s">
        <v>1618</v>
      </c>
      <c r="E2" s="2166"/>
      <c r="F2" s="1943" t="s">
        <v>1619</v>
      </c>
    </row>
    <row r="3" spans="1:6" ht="16.5" customHeight="1" x14ac:dyDescent="0.2">
      <c r="A3" s="2164"/>
      <c r="B3" s="2188"/>
      <c r="C3" s="1653" t="s">
        <v>1319</v>
      </c>
      <c r="D3" s="1653" t="s">
        <v>1320</v>
      </c>
      <c r="E3" s="1653" t="s">
        <v>1319</v>
      </c>
      <c r="F3" s="1653" t="s">
        <v>1320</v>
      </c>
    </row>
    <row r="4" spans="1:6" ht="15" customHeight="1" x14ac:dyDescent="0.2">
      <c r="A4" s="1863">
        <v>1</v>
      </c>
      <c r="B4" s="1222" t="s">
        <v>1338</v>
      </c>
      <c r="C4" s="1864"/>
      <c r="D4" s="1864"/>
      <c r="E4" s="1864"/>
      <c r="F4" s="1864"/>
    </row>
    <row r="5" spans="1:6" ht="15" customHeight="1" x14ac:dyDescent="0.2">
      <c r="A5" s="1863">
        <v>2</v>
      </c>
      <c r="B5" s="1222" t="s">
        <v>1341</v>
      </c>
      <c r="C5" s="1864"/>
      <c r="D5" s="1864"/>
      <c r="E5" s="1864"/>
      <c r="F5" s="1864"/>
    </row>
    <row r="6" spans="1:6" ht="15" customHeight="1" x14ac:dyDescent="0.2">
      <c r="A6" s="1863">
        <v>3</v>
      </c>
      <c r="B6" s="1222" t="s">
        <v>1342</v>
      </c>
      <c r="C6" s="1864"/>
      <c r="D6" s="1864"/>
      <c r="E6" s="1864"/>
      <c r="F6" s="1864"/>
    </row>
    <row r="7" spans="1:6" ht="24" customHeight="1" x14ac:dyDescent="0.2">
      <c r="A7" s="1863">
        <v>4</v>
      </c>
      <c r="B7" s="1222" t="s">
        <v>1344</v>
      </c>
      <c r="C7" s="1864"/>
      <c r="D7" s="1864"/>
      <c r="E7" s="1864"/>
      <c r="F7" s="1864"/>
    </row>
    <row r="8" spans="1:6" ht="24.75" customHeight="1" x14ac:dyDescent="0.2">
      <c r="A8" s="1863">
        <v>5</v>
      </c>
      <c r="B8" s="1222" t="s">
        <v>1343</v>
      </c>
      <c r="C8" s="1864"/>
      <c r="D8" s="1864"/>
      <c r="E8" s="1864"/>
      <c r="F8" s="1864"/>
    </row>
    <row r="9" spans="1:6" ht="15" customHeight="1" x14ac:dyDescent="0.2">
      <c r="A9" s="1863">
        <v>6</v>
      </c>
      <c r="B9" s="1222" t="s">
        <v>1339</v>
      </c>
      <c r="C9" s="1864"/>
      <c r="D9" s="1864"/>
      <c r="E9" s="1864"/>
      <c r="F9" s="1864"/>
    </row>
    <row r="10" spans="1:6" ht="15" customHeight="1" x14ac:dyDescent="0.2">
      <c r="A10" s="1863">
        <v>7</v>
      </c>
      <c r="B10" s="1222" t="s">
        <v>1340</v>
      </c>
      <c r="C10" s="1864"/>
      <c r="D10" s="1864"/>
      <c r="E10" s="1864"/>
      <c r="F10" s="1864"/>
    </row>
    <row r="11" spans="1:6" ht="12" customHeight="1" x14ac:dyDescent="0.2">
      <c r="A11" s="2167" t="s">
        <v>1982</v>
      </c>
      <c r="B11" s="1991"/>
      <c r="C11" s="1991"/>
      <c r="D11" s="1991"/>
      <c r="E11" s="1991"/>
      <c r="F11" s="1992"/>
    </row>
  </sheetData>
  <mergeCells count="5">
    <mergeCell ref="A1:F1"/>
    <mergeCell ref="A2:A3"/>
    <mergeCell ref="B2:B3"/>
    <mergeCell ref="D2:E2"/>
    <mergeCell ref="A11:F1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showGridLines="0" zoomScaleSheetLayoutView="100" workbookViewId="0">
      <selection sqref="A1:G1"/>
    </sheetView>
  </sheetViews>
  <sheetFormatPr defaultRowHeight="13.5" x14ac:dyDescent="0.25"/>
  <cols>
    <col min="1" max="1" width="31.28515625" style="1200" customWidth="1"/>
    <col min="2" max="2" width="10.28515625" style="1200" customWidth="1"/>
    <col min="3" max="3" width="12.5703125" style="1200" customWidth="1"/>
    <col min="4" max="4" width="14.140625" style="1200" customWidth="1"/>
    <col min="5" max="5" width="11.5703125" style="1200" customWidth="1"/>
    <col min="6" max="6" width="10.28515625" style="1200" customWidth="1"/>
    <col min="7" max="7" width="23.28515625" style="1196" customWidth="1"/>
    <col min="8" max="254" width="9.140625" style="1196"/>
    <col min="255" max="255" width="10.7109375" style="1196" customWidth="1"/>
    <col min="256" max="256" width="8" style="1196" customWidth="1"/>
    <col min="257" max="257" width="10.7109375" style="1196" customWidth="1"/>
    <col min="258" max="258" width="11.28515625" style="1196" customWidth="1"/>
    <col min="259" max="259" width="9.140625" style="1196" customWidth="1"/>
    <col min="260" max="260" width="10.28515625" style="1196" customWidth="1"/>
    <col min="261" max="261" width="9.85546875" style="1196" customWidth="1"/>
    <col min="262" max="262" width="8.7109375" style="1196" customWidth="1"/>
    <col min="263" max="263" width="10.28515625" style="1196" customWidth="1"/>
    <col min="264" max="510" width="9.140625" style="1196"/>
    <col min="511" max="511" width="10.7109375" style="1196" customWidth="1"/>
    <col min="512" max="512" width="8" style="1196" customWidth="1"/>
    <col min="513" max="513" width="10.7109375" style="1196" customWidth="1"/>
    <col min="514" max="514" width="11.28515625" style="1196" customWidth="1"/>
    <col min="515" max="515" width="9.140625" style="1196" customWidth="1"/>
    <col min="516" max="516" width="10.28515625" style="1196" customWidth="1"/>
    <col min="517" max="517" width="9.85546875" style="1196" customWidth="1"/>
    <col min="518" max="518" width="8.7109375" style="1196" customWidth="1"/>
    <col min="519" max="519" width="10.28515625" style="1196" customWidth="1"/>
    <col min="520" max="766" width="9.140625" style="1196"/>
    <col min="767" max="767" width="10.7109375" style="1196" customWidth="1"/>
    <col min="768" max="768" width="8" style="1196" customWidth="1"/>
    <col min="769" max="769" width="10.7109375" style="1196" customWidth="1"/>
    <col min="770" max="770" width="11.28515625" style="1196" customWidth="1"/>
    <col min="771" max="771" width="9.140625" style="1196" customWidth="1"/>
    <col min="772" max="772" width="10.28515625" style="1196" customWidth="1"/>
    <col min="773" max="773" width="9.85546875" style="1196" customWidth="1"/>
    <col min="774" max="774" width="8.7109375" style="1196" customWidth="1"/>
    <col min="775" max="775" width="10.28515625" style="1196" customWidth="1"/>
    <col min="776" max="1022" width="9.140625" style="1196"/>
    <col min="1023" max="1023" width="10.7109375" style="1196" customWidth="1"/>
    <col min="1024" max="1024" width="8" style="1196" customWidth="1"/>
    <col min="1025" max="1025" width="10.7109375" style="1196" customWidth="1"/>
    <col min="1026" max="1026" width="11.28515625" style="1196" customWidth="1"/>
    <col min="1027" max="1027" width="9.140625" style="1196" customWidth="1"/>
    <col min="1028" max="1028" width="10.28515625" style="1196" customWidth="1"/>
    <col min="1029" max="1029" width="9.85546875" style="1196" customWidth="1"/>
    <col min="1030" max="1030" width="8.7109375" style="1196" customWidth="1"/>
    <col min="1031" max="1031" width="10.28515625" style="1196" customWidth="1"/>
    <col min="1032" max="1278" width="9.140625" style="1196"/>
    <col min="1279" max="1279" width="10.7109375" style="1196" customWidth="1"/>
    <col min="1280" max="1280" width="8" style="1196" customWidth="1"/>
    <col min="1281" max="1281" width="10.7109375" style="1196" customWidth="1"/>
    <col min="1282" max="1282" width="11.28515625" style="1196" customWidth="1"/>
    <col min="1283" max="1283" width="9.140625" style="1196" customWidth="1"/>
    <col min="1284" max="1284" width="10.28515625" style="1196" customWidth="1"/>
    <col min="1285" max="1285" width="9.85546875" style="1196" customWidth="1"/>
    <col min="1286" max="1286" width="8.7109375" style="1196" customWidth="1"/>
    <col min="1287" max="1287" width="10.28515625" style="1196" customWidth="1"/>
    <col min="1288" max="1534" width="9.140625" style="1196"/>
    <col min="1535" max="1535" width="10.7109375" style="1196" customWidth="1"/>
    <col min="1536" max="1536" width="8" style="1196" customWidth="1"/>
    <col min="1537" max="1537" width="10.7109375" style="1196" customWidth="1"/>
    <col min="1538" max="1538" width="11.28515625" style="1196" customWidth="1"/>
    <col min="1539" max="1539" width="9.140625" style="1196" customWidth="1"/>
    <col min="1540" max="1540" width="10.28515625" style="1196" customWidth="1"/>
    <col min="1541" max="1541" width="9.85546875" style="1196" customWidth="1"/>
    <col min="1542" max="1542" width="8.7109375" style="1196" customWidth="1"/>
    <col min="1543" max="1543" width="10.28515625" style="1196" customWidth="1"/>
    <col min="1544" max="1790" width="9.140625" style="1196"/>
    <col min="1791" max="1791" width="10.7109375" style="1196" customWidth="1"/>
    <col min="1792" max="1792" width="8" style="1196" customWidth="1"/>
    <col min="1793" max="1793" width="10.7109375" style="1196" customWidth="1"/>
    <col min="1794" max="1794" width="11.28515625" style="1196" customWidth="1"/>
    <col min="1795" max="1795" width="9.140625" style="1196" customWidth="1"/>
    <col min="1796" max="1796" width="10.28515625" style="1196" customWidth="1"/>
    <col min="1797" max="1797" width="9.85546875" style="1196" customWidth="1"/>
    <col min="1798" max="1798" width="8.7109375" style="1196" customWidth="1"/>
    <col min="1799" max="1799" width="10.28515625" style="1196" customWidth="1"/>
    <col min="1800" max="2046" width="9.140625" style="1196"/>
    <col min="2047" max="2047" width="10.7109375" style="1196" customWidth="1"/>
    <col min="2048" max="2048" width="8" style="1196" customWidth="1"/>
    <col min="2049" max="2049" width="10.7109375" style="1196" customWidth="1"/>
    <col min="2050" max="2050" width="11.28515625" style="1196" customWidth="1"/>
    <col min="2051" max="2051" width="9.140625" style="1196" customWidth="1"/>
    <col min="2052" max="2052" width="10.28515625" style="1196" customWidth="1"/>
    <col min="2053" max="2053" width="9.85546875" style="1196" customWidth="1"/>
    <col min="2054" max="2054" width="8.7109375" style="1196" customWidth="1"/>
    <col min="2055" max="2055" width="10.28515625" style="1196" customWidth="1"/>
    <col min="2056" max="2302" width="9.140625" style="1196"/>
    <col min="2303" max="2303" width="10.7109375" style="1196" customWidth="1"/>
    <col min="2304" max="2304" width="8" style="1196" customWidth="1"/>
    <col min="2305" max="2305" width="10.7109375" style="1196" customWidth="1"/>
    <col min="2306" max="2306" width="11.28515625" style="1196" customWidth="1"/>
    <col min="2307" max="2307" width="9.140625" style="1196" customWidth="1"/>
    <col min="2308" max="2308" width="10.28515625" style="1196" customWidth="1"/>
    <col min="2309" max="2309" width="9.85546875" style="1196" customWidth="1"/>
    <col min="2310" max="2310" width="8.7109375" style="1196" customWidth="1"/>
    <col min="2311" max="2311" width="10.28515625" style="1196" customWidth="1"/>
    <col min="2312" max="2558" width="9.140625" style="1196"/>
    <col min="2559" max="2559" width="10.7109375" style="1196" customWidth="1"/>
    <col min="2560" max="2560" width="8" style="1196" customWidth="1"/>
    <col min="2561" max="2561" width="10.7109375" style="1196" customWidth="1"/>
    <col min="2562" max="2562" width="11.28515625" style="1196" customWidth="1"/>
    <col min="2563" max="2563" width="9.140625" style="1196" customWidth="1"/>
    <col min="2564" max="2564" width="10.28515625" style="1196" customWidth="1"/>
    <col min="2565" max="2565" width="9.85546875" style="1196" customWidth="1"/>
    <col min="2566" max="2566" width="8.7109375" style="1196" customWidth="1"/>
    <col min="2567" max="2567" width="10.28515625" style="1196" customWidth="1"/>
    <col min="2568" max="2814" width="9.140625" style="1196"/>
    <col min="2815" max="2815" width="10.7109375" style="1196" customWidth="1"/>
    <col min="2816" max="2816" width="8" style="1196" customWidth="1"/>
    <col min="2817" max="2817" width="10.7109375" style="1196" customWidth="1"/>
    <col min="2818" max="2818" width="11.28515625" style="1196" customWidth="1"/>
    <col min="2819" max="2819" width="9.140625" style="1196" customWidth="1"/>
    <col min="2820" max="2820" width="10.28515625" style="1196" customWidth="1"/>
    <col min="2821" max="2821" width="9.85546875" style="1196" customWidth="1"/>
    <col min="2822" max="2822" width="8.7109375" style="1196" customWidth="1"/>
    <col min="2823" max="2823" width="10.28515625" style="1196" customWidth="1"/>
    <col min="2824" max="3070" width="9.140625" style="1196"/>
    <col min="3071" max="3071" width="10.7109375" style="1196" customWidth="1"/>
    <col min="3072" max="3072" width="8" style="1196" customWidth="1"/>
    <col min="3073" max="3073" width="10.7109375" style="1196" customWidth="1"/>
    <col min="3074" max="3074" width="11.28515625" style="1196" customWidth="1"/>
    <col min="3075" max="3075" width="9.140625" style="1196" customWidth="1"/>
    <col min="3076" max="3076" width="10.28515625" style="1196" customWidth="1"/>
    <col min="3077" max="3077" width="9.85546875" style="1196" customWidth="1"/>
    <col min="3078" max="3078" width="8.7109375" style="1196" customWidth="1"/>
    <col min="3079" max="3079" width="10.28515625" style="1196" customWidth="1"/>
    <col min="3080" max="3326" width="9.140625" style="1196"/>
    <col min="3327" max="3327" width="10.7109375" style="1196" customWidth="1"/>
    <col min="3328" max="3328" width="8" style="1196" customWidth="1"/>
    <col min="3329" max="3329" width="10.7109375" style="1196" customWidth="1"/>
    <col min="3330" max="3330" width="11.28515625" style="1196" customWidth="1"/>
    <col min="3331" max="3331" width="9.140625" style="1196" customWidth="1"/>
    <col min="3332" max="3332" width="10.28515625" style="1196" customWidth="1"/>
    <col min="3333" max="3333" width="9.85546875" style="1196" customWidth="1"/>
    <col min="3334" max="3334" width="8.7109375" style="1196" customWidth="1"/>
    <col min="3335" max="3335" width="10.28515625" style="1196" customWidth="1"/>
    <col min="3336" max="3582" width="9.140625" style="1196"/>
    <col min="3583" max="3583" width="10.7109375" style="1196" customWidth="1"/>
    <col min="3584" max="3584" width="8" style="1196" customWidth="1"/>
    <col min="3585" max="3585" width="10.7109375" style="1196" customWidth="1"/>
    <col min="3586" max="3586" width="11.28515625" style="1196" customWidth="1"/>
    <col min="3587" max="3587" width="9.140625" style="1196" customWidth="1"/>
    <col min="3588" max="3588" width="10.28515625" style="1196" customWidth="1"/>
    <col min="3589" max="3589" width="9.85546875" style="1196" customWidth="1"/>
    <col min="3590" max="3590" width="8.7109375" style="1196" customWidth="1"/>
    <col min="3591" max="3591" width="10.28515625" style="1196" customWidth="1"/>
    <col min="3592" max="3838" width="9.140625" style="1196"/>
    <col min="3839" max="3839" width="10.7109375" style="1196" customWidth="1"/>
    <col min="3840" max="3840" width="8" style="1196" customWidth="1"/>
    <col min="3841" max="3841" width="10.7109375" style="1196" customWidth="1"/>
    <col min="3842" max="3842" width="11.28515625" style="1196" customWidth="1"/>
    <col min="3843" max="3843" width="9.140625" style="1196" customWidth="1"/>
    <col min="3844" max="3844" width="10.28515625" style="1196" customWidth="1"/>
    <col min="3845" max="3845" width="9.85546875" style="1196" customWidth="1"/>
    <col min="3846" max="3846" width="8.7109375" style="1196" customWidth="1"/>
    <col min="3847" max="3847" width="10.28515625" style="1196" customWidth="1"/>
    <col min="3848" max="4094" width="9.140625" style="1196"/>
    <col min="4095" max="4095" width="10.7109375" style="1196" customWidth="1"/>
    <col min="4096" max="4096" width="8" style="1196" customWidth="1"/>
    <col min="4097" max="4097" width="10.7109375" style="1196" customWidth="1"/>
    <col min="4098" max="4098" width="11.28515625" style="1196" customWidth="1"/>
    <col min="4099" max="4099" width="9.140625" style="1196" customWidth="1"/>
    <col min="4100" max="4100" width="10.28515625" style="1196" customWidth="1"/>
    <col min="4101" max="4101" width="9.85546875" style="1196" customWidth="1"/>
    <col min="4102" max="4102" width="8.7109375" style="1196" customWidth="1"/>
    <col min="4103" max="4103" width="10.28515625" style="1196" customWidth="1"/>
    <col min="4104" max="4350" width="9.140625" style="1196"/>
    <col min="4351" max="4351" width="10.7109375" style="1196" customWidth="1"/>
    <col min="4352" max="4352" width="8" style="1196" customWidth="1"/>
    <col min="4353" max="4353" width="10.7109375" style="1196" customWidth="1"/>
    <col min="4354" max="4354" width="11.28515625" style="1196" customWidth="1"/>
    <col min="4355" max="4355" width="9.140625" style="1196" customWidth="1"/>
    <col min="4356" max="4356" width="10.28515625" style="1196" customWidth="1"/>
    <col min="4357" max="4357" width="9.85546875" style="1196" customWidth="1"/>
    <col min="4358" max="4358" width="8.7109375" style="1196" customWidth="1"/>
    <col min="4359" max="4359" width="10.28515625" style="1196" customWidth="1"/>
    <col min="4360" max="4606" width="9.140625" style="1196"/>
    <col min="4607" max="4607" width="10.7109375" style="1196" customWidth="1"/>
    <col min="4608" max="4608" width="8" style="1196" customWidth="1"/>
    <col min="4609" max="4609" width="10.7109375" style="1196" customWidth="1"/>
    <col min="4610" max="4610" width="11.28515625" style="1196" customWidth="1"/>
    <col min="4611" max="4611" width="9.140625" style="1196" customWidth="1"/>
    <col min="4612" max="4612" width="10.28515625" style="1196" customWidth="1"/>
    <col min="4613" max="4613" width="9.85546875" style="1196" customWidth="1"/>
    <col min="4614" max="4614" width="8.7109375" style="1196" customWidth="1"/>
    <col min="4615" max="4615" width="10.28515625" style="1196" customWidth="1"/>
    <col min="4616" max="4862" width="9.140625" style="1196"/>
    <col min="4863" max="4863" width="10.7109375" style="1196" customWidth="1"/>
    <col min="4864" max="4864" width="8" style="1196" customWidth="1"/>
    <col min="4865" max="4865" width="10.7109375" style="1196" customWidth="1"/>
    <col min="4866" max="4866" width="11.28515625" style="1196" customWidth="1"/>
    <col min="4867" max="4867" width="9.140625" style="1196" customWidth="1"/>
    <col min="4868" max="4868" width="10.28515625" style="1196" customWidth="1"/>
    <col min="4869" max="4869" width="9.85546875" style="1196" customWidth="1"/>
    <col min="4870" max="4870" width="8.7109375" style="1196" customWidth="1"/>
    <col min="4871" max="4871" width="10.28515625" style="1196" customWidth="1"/>
    <col min="4872" max="5118" width="9.140625" style="1196"/>
    <col min="5119" max="5119" width="10.7109375" style="1196" customWidth="1"/>
    <col min="5120" max="5120" width="8" style="1196" customWidth="1"/>
    <col min="5121" max="5121" width="10.7109375" style="1196" customWidth="1"/>
    <col min="5122" max="5122" width="11.28515625" style="1196" customWidth="1"/>
    <col min="5123" max="5123" width="9.140625" style="1196" customWidth="1"/>
    <col min="5124" max="5124" width="10.28515625" style="1196" customWidth="1"/>
    <col min="5125" max="5125" width="9.85546875" style="1196" customWidth="1"/>
    <col min="5126" max="5126" width="8.7109375" style="1196" customWidth="1"/>
    <col min="5127" max="5127" width="10.28515625" style="1196" customWidth="1"/>
    <col min="5128" max="5374" width="9.140625" style="1196"/>
    <col min="5375" max="5375" width="10.7109375" style="1196" customWidth="1"/>
    <col min="5376" max="5376" width="8" style="1196" customWidth="1"/>
    <col min="5377" max="5377" width="10.7109375" style="1196" customWidth="1"/>
    <col min="5378" max="5378" width="11.28515625" style="1196" customWidth="1"/>
    <col min="5379" max="5379" width="9.140625" style="1196" customWidth="1"/>
    <col min="5380" max="5380" width="10.28515625" style="1196" customWidth="1"/>
    <col min="5381" max="5381" width="9.85546875" style="1196" customWidth="1"/>
    <col min="5382" max="5382" width="8.7109375" style="1196" customWidth="1"/>
    <col min="5383" max="5383" width="10.28515625" style="1196" customWidth="1"/>
    <col min="5384" max="5630" width="9.140625" style="1196"/>
    <col min="5631" max="5631" width="10.7109375" style="1196" customWidth="1"/>
    <col min="5632" max="5632" width="8" style="1196" customWidth="1"/>
    <col min="5633" max="5633" width="10.7109375" style="1196" customWidth="1"/>
    <col min="5634" max="5634" width="11.28515625" style="1196" customWidth="1"/>
    <col min="5635" max="5635" width="9.140625" style="1196" customWidth="1"/>
    <col min="5636" max="5636" width="10.28515625" style="1196" customWidth="1"/>
    <col min="5637" max="5637" width="9.85546875" style="1196" customWidth="1"/>
    <col min="5638" max="5638" width="8.7109375" style="1196" customWidth="1"/>
    <col min="5639" max="5639" width="10.28515625" style="1196" customWidth="1"/>
    <col min="5640" max="5886" width="9.140625" style="1196"/>
    <col min="5887" max="5887" width="10.7109375" style="1196" customWidth="1"/>
    <col min="5888" max="5888" width="8" style="1196" customWidth="1"/>
    <col min="5889" max="5889" width="10.7109375" style="1196" customWidth="1"/>
    <col min="5890" max="5890" width="11.28515625" style="1196" customWidth="1"/>
    <col min="5891" max="5891" width="9.140625" style="1196" customWidth="1"/>
    <col min="5892" max="5892" width="10.28515625" style="1196" customWidth="1"/>
    <col min="5893" max="5893" width="9.85546875" style="1196" customWidth="1"/>
    <col min="5894" max="5894" width="8.7109375" style="1196" customWidth="1"/>
    <col min="5895" max="5895" width="10.28515625" style="1196" customWidth="1"/>
    <col min="5896" max="6142" width="9.140625" style="1196"/>
    <col min="6143" max="6143" width="10.7109375" style="1196" customWidth="1"/>
    <col min="6144" max="6144" width="8" style="1196" customWidth="1"/>
    <col min="6145" max="6145" width="10.7109375" style="1196" customWidth="1"/>
    <col min="6146" max="6146" width="11.28515625" style="1196" customWidth="1"/>
    <col min="6147" max="6147" width="9.140625" style="1196" customWidth="1"/>
    <col min="6148" max="6148" width="10.28515625" style="1196" customWidth="1"/>
    <col min="6149" max="6149" width="9.85546875" style="1196" customWidth="1"/>
    <col min="6150" max="6150" width="8.7109375" style="1196" customWidth="1"/>
    <col min="6151" max="6151" width="10.28515625" style="1196" customWidth="1"/>
    <col min="6152" max="6398" width="9.140625" style="1196"/>
    <col min="6399" max="6399" width="10.7109375" style="1196" customWidth="1"/>
    <col min="6400" max="6400" width="8" style="1196" customWidth="1"/>
    <col min="6401" max="6401" width="10.7109375" style="1196" customWidth="1"/>
    <col min="6402" max="6402" width="11.28515625" style="1196" customWidth="1"/>
    <col min="6403" max="6403" width="9.140625" style="1196" customWidth="1"/>
    <col min="6404" max="6404" width="10.28515625" style="1196" customWidth="1"/>
    <col min="6405" max="6405" width="9.85546875" style="1196" customWidth="1"/>
    <col min="6406" max="6406" width="8.7109375" style="1196" customWidth="1"/>
    <col min="6407" max="6407" width="10.28515625" style="1196" customWidth="1"/>
    <col min="6408" max="6654" width="9.140625" style="1196"/>
    <col min="6655" max="6655" width="10.7109375" style="1196" customWidth="1"/>
    <col min="6656" max="6656" width="8" style="1196" customWidth="1"/>
    <col min="6657" max="6657" width="10.7109375" style="1196" customWidth="1"/>
    <col min="6658" max="6658" width="11.28515625" style="1196" customWidth="1"/>
    <col min="6659" max="6659" width="9.140625" style="1196" customWidth="1"/>
    <col min="6660" max="6660" width="10.28515625" style="1196" customWidth="1"/>
    <col min="6661" max="6661" width="9.85546875" style="1196" customWidth="1"/>
    <col min="6662" max="6662" width="8.7109375" style="1196" customWidth="1"/>
    <col min="6663" max="6663" width="10.28515625" style="1196" customWidth="1"/>
    <col min="6664" max="6910" width="9.140625" style="1196"/>
    <col min="6911" max="6911" width="10.7109375" style="1196" customWidth="1"/>
    <col min="6912" max="6912" width="8" style="1196" customWidth="1"/>
    <col min="6913" max="6913" width="10.7109375" style="1196" customWidth="1"/>
    <col min="6914" max="6914" width="11.28515625" style="1196" customWidth="1"/>
    <col min="6915" max="6915" width="9.140625" style="1196" customWidth="1"/>
    <col min="6916" max="6916" width="10.28515625" style="1196" customWidth="1"/>
    <col min="6917" max="6917" width="9.85546875" style="1196" customWidth="1"/>
    <col min="6918" max="6918" width="8.7109375" style="1196" customWidth="1"/>
    <col min="6919" max="6919" width="10.28515625" style="1196" customWidth="1"/>
    <col min="6920" max="7166" width="9.140625" style="1196"/>
    <col min="7167" max="7167" width="10.7109375" style="1196" customWidth="1"/>
    <col min="7168" max="7168" width="8" style="1196" customWidth="1"/>
    <col min="7169" max="7169" width="10.7109375" style="1196" customWidth="1"/>
    <col min="7170" max="7170" width="11.28515625" style="1196" customWidth="1"/>
    <col min="7171" max="7171" width="9.140625" style="1196" customWidth="1"/>
    <col min="7172" max="7172" width="10.28515625" style="1196" customWidth="1"/>
    <col min="7173" max="7173" width="9.85546875" style="1196" customWidth="1"/>
    <col min="7174" max="7174" width="8.7109375" style="1196" customWidth="1"/>
    <col min="7175" max="7175" width="10.28515625" style="1196" customWidth="1"/>
    <col min="7176" max="7422" width="9.140625" style="1196"/>
    <col min="7423" max="7423" width="10.7109375" style="1196" customWidth="1"/>
    <col min="7424" max="7424" width="8" style="1196" customWidth="1"/>
    <col min="7425" max="7425" width="10.7109375" style="1196" customWidth="1"/>
    <col min="7426" max="7426" width="11.28515625" style="1196" customWidth="1"/>
    <col min="7427" max="7427" width="9.140625" style="1196" customWidth="1"/>
    <col min="7428" max="7428" width="10.28515625" style="1196" customWidth="1"/>
    <col min="7429" max="7429" width="9.85546875" style="1196" customWidth="1"/>
    <col min="7430" max="7430" width="8.7109375" style="1196" customWidth="1"/>
    <col min="7431" max="7431" width="10.28515625" style="1196" customWidth="1"/>
    <col min="7432" max="7678" width="9.140625" style="1196"/>
    <col min="7679" max="7679" width="10.7109375" style="1196" customWidth="1"/>
    <col min="7680" max="7680" width="8" style="1196" customWidth="1"/>
    <col min="7681" max="7681" width="10.7109375" style="1196" customWidth="1"/>
    <col min="7682" max="7682" width="11.28515625" style="1196" customWidth="1"/>
    <col min="7683" max="7683" width="9.140625" style="1196" customWidth="1"/>
    <col min="7684" max="7684" width="10.28515625" style="1196" customWidth="1"/>
    <col min="7685" max="7685" width="9.85546875" style="1196" customWidth="1"/>
    <col min="7686" max="7686" width="8.7109375" style="1196" customWidth="1"/>
    <col min="7687" max="7687" width="10.28515625" style="1196" customWidth="1"/>
    <col min="7688" max="7934" width="9.140625" style="1196"/>
    <col min="7935" max="7935" width="10.7109375" style="1196" customWidth="1"/>
    <col min="7936" max="7936" width="8" style="1196" customWidth="1"/>
    <col min="7937" max="7937" width="10.7109375" style="1196" customWidth="1"/>
    <col min="7938" max="7938" width="11.28515625" style="1196" customWidth="1"/>
    <col min="7939" max="7939" width="9.140625" style="1196" customWidth="1"/>
    <col min="7940" max="7940" width="10.28515625" style="1196" customWidth="1"/>
    <col min="7941" max="7941" width="9.85546875" style="1196" customWidth="1"/>
    <col min="7942" max="7942" width="8.7109375" style="1196" customWidth="1"/>
    <col min="7943" max="7943" width="10.28515625" style="1196" customWidth="1"/>
    <col min="7944" max="8190" width="9.140625" style="1196"/>
    <col min="8191" max="8191" width="10.7109375" style="1196" customWidth="1"/>
    <col min="8192" max="8192" width="8" style="1196" customWidth="1"/>
    <col min="8193" max="8193" width="10.7109375" style="1196" customWidth="1"/>
    <col min="8194" max="8194" width="11.28515625" style="1196" customWidth="1"/>
    <col min="8195" max="8195" width="9.140625" style="1196" customWidth="1"/>
    <col min="8196" max="8196" width="10.28515625" style="1196" customWidth="1"/>
    <col min="8197" max="8197" width="9.85546875" style="1196" customWidth="1"/>
    <col min="8198" max="8198" width="8.7109375" style="1196" customWidth="1"/>
    <col min="8199" max="8199" width="10.28515625" style="1196" customWidth="1"/>
    <col min="8200" max="8446" width="9.140625" style="1196"/>
    <col min="8447" max="8447" width="10.7109375" style="1196" customWidth="1"/>
    <col min="8448" max="8448" width="8" style="1196" customWidth="1"/>
    <col min="8449" max="8449" width="10.7109375" style="1196" customWidth="1"/>
    <col min="8450" max="8450" width="11.28515625" style="1196" customWidth="1"/>
    <col min="8451" max="8451" width="9.140625" style="1196" customWidth="1"/>
    <col min="8452" max="8452" width="10.28515625" style="1196" customWidth="1"/>
    <col min="8453" max="8453" width="9.85546875" style="1196" customWidth="1"/>
    <col min="8454" max="8454" width="8.7109375" style="1196" customWidth="1"/>
    <col min="8455" max="8455" width="10.28515625" style="1196" customWidth="1"/>
    <col min="8456" max="8702" width="9.140625" style="1196"/>
    <col min="8703" max="8703" width="10.7109375" style="1196" customWidth="1"/>
    <col min="8704" max="8704" width="8" style="1196" customWidth="1"/>
    <col min="8705" max="8705" width="10.7109375" style="1196" customWidth="1"/>
    <col min="8706" max="8706" width="11.28515625" style="1196" customWidth="1"/>
    <col min="8707" max="8707" width="9.140625" style="1196" customWidth="1"/>
    <col min="8708" max="8708" width="10.28515625" style="1196" customWidth="1"/>
    <col min="8709" max="8709" width="9.85546875" style="1196" customWidth="1"/>
    <col min="8710" max="8710" width="8.7109375" style="1196" customWidth="1"/>
    <col min="8711" max="8711" width="10.28515625" style="1196" customWidth="1"/>
    <col min="8712" max="8958" width="9.140625" style="1196"/>
    <col min="8959" max="8959" width="10.7109375" style="1196" customWidth="1"/>
    <col min="8960" max="8960" width="8" style="1196" customWidth="1"/>
    <col min="8961" max="8961" width="10.7109375" style="1196" customWidth="1"/>
    <col min="8962" max="8962" width="11.28515625" style="1196" customWidth="1"/>
    <col min="8963" max="8963" width="9.140625" style="1196" customWidth="1"/>
    <col min="8964" max="8964" width="10.28515625" style="1196" customWidth="1"/>
    <col min="8965" max="8965" width="9.85546875" style="1196" customWidth="1"/>
    <col min="8966" max="8966" width="8.7109375" style="1196" customWidth="1"/>
    <col min="8967" max="8967" width="10.28515625" style="1196" customWidth="1"/>
    <col min="8968" max="9214" width="9.140625" style="1196"/>
    <col min="9215" max="9215" width="10.7109375" style="1196" customWidth="1"/>
    <col min="9216" max="9216" width="8" style="1196" customWidth="1"/>
    <col min="9217" max="9217" width="10.7109375" style="1196" customWidth="1"/>
    <col min="9218" max="9218" width="11.28515625" style="1196" customWidth="1"/>
    <col min="9219" max="9219" width="9.140625" style="1196" customWidth="1"/>
    <col min="9220" max="9220" width="10.28515625" style="1196" customWidth="1"/>
    <col min="9221" max="9221" width="9.85546875" style="1196" customWidth="1"/>
    <col min="9222" max="9222" width="8.7109375" style="1196" customWidth="1"/>
    <col min="9223" max="9223" width="10.28515625" style="1196" customWidth="1"/>
    <col min="9224" max="9470" width="9.140625" style="1196"/>
    <col min="9471" max="9471" width="10.7109375" style="1196" customWidth="1"/>
    <col min="9472" max="9472" width="8" style="1196" customWidth="1"/>
    <col min="9473" max="9473" width="10.7109375" style="1196" customWidth="1"/>
    <col min="9474" max="9474" width="11.28515625" style="1196" customWidth="1"/>
    <col min="9475" max="9475" width="9.140625" style="1196" customWidth="1"/>
    <col min="9476" max="9476" width="10.28515625" style="1196" customWidth="1"/>
    <col min="9477" max="9477" width="9.85546875" style="1196" customWidth="1"/>
    <col min="9478" max="9478" width="8.7109375" style="1196" customWidth="1"/>
    <col min="9479" max="9479" width="10.28515625" style="1196" customWidth="1"/>
    <col min="9480" max="9726" width="9.140625" style="1196"/>
    <col min="9727" max="9727" width="10.7109375" style="1196" customWidth="1"/>
    <col min="9728" max="9728" width="8" style="1196" customWidth="1"/>
    <col min="9729" max="9729" width="10.7109375" style="1196" customWidth="1"/>
    <col min="9730" max="9730" width="11.28515625" style="1196" customWidth="1"/>
    <col min="9731" max="9731" width="9.140625" style="1196" customWidth="1"/>
    <col min="9732" max="9732" width="10.28515625" style="1196" customWidth="1"/>
    <col min="9733" max="9733" width="9.85546875" style="1196" customWidth="1"/>
    <col min="9734" max="9734" width="8.7109375" style="1196" customWidth="1"/>
    <col min="9735" max="9735" width="10.28515625" style="1196" customWidth="1"/>
    <col min="9736" max="9982" width="9.140625" style="1196"/>
    <col min="9983" max="9983" width="10.7109375" style="1196" customWidth="1"/>
    <col min="9984" max="9984" width="8" style="1196" customWidth="1"/>
    <col min="9985" max="9985" width="10.7109375" style="1196" customWidth="1"/>
    <col min="9986" max="9986" width="11.28515625" style="1196" customWidth="1"/>
    <col min="9987" max="9987" width="9.140625" style="1196" customWidth="1"/>
    <col min="9988" max="9988" width="10.28515625" style="1196" customWidth="1"/>
    <col min="9989" max="9989" width="9.85546875" style="1196" customWidth="1"/>
    <col min="9990" max="9990" width="8.7109375" style="1196" customWidth="1"/>
    <col min="9991" max="9991" width="10.28515625" style="1196" customWidth="1"/>
    <col min="9992" max="10238" width="9.140625" style="1196"/>
    <col min="10239" max="10239" width="10.7109375" style="1196" customWidth="1"/>
    <col min="10240" max="10240" width="8" style="1196" customWidth="1"/>
    <col min="10241" max="10241" width="10.7109375" style="1196" customWidth="1"/>
    <col min="10242" max="10242" width="11.28515625" style="1196" customWidth="1"/>
    <col min="10243" max="10243" width="9.140625" style="1196" customWidth="1"/>
    <col min="10244" max="10244" width="10.28515625" style="1196" customWidth="1"/>
    <col min="10245" max="10245" width="9.85546875" style="1196" customWidth="1"/>
    <col min="10246" max="10246" width="8.7109375" style="1196" customWidth="1"/>
    <col min="10247" max="10247" width="10.28515625" style="1196" customWidth="1"/>
    <col min="10248" max="10494" width="9.140625" style="1196"/>
    <col min="10495" max="10495" width="10.7109375" style="1196" customWidth="1"/>
    <col min="10496" max="10496" width="8" style="1196" customWidth="1"/>
    <col min="10497" max="10497" width="10.7109375" style="1196" customWidth="1"/>
    <col min="10498" max="10498" width="11.28515625" style="1196" customWidth="1"/>
    <col min="10499" max="10499" width="9.140625" style="1196" customWidth="1"/>
    <col min="10500" max="10500" width="10.28515625" style="1196" customWidth="1"/>
    <col min="10501" max="10501" width="9.85546875" style="1196" customWidth="1"/>
    <col min="10502" max="10502" width="8.7109375" style="1196" customWidth="1"/>
    <col min="10503" max="10503" width="10.28515625" style="1196" customWidth="1"/>
    <col min="10504" max="10750" width="9.140625" style="1196"/>
    <col min="10751" max="10751" width="10.7109375" style="1196" customWidth="1"/>
    <col min="10752" max="10752" width="8" style="1196" customWidth="1"/>
    <col min="10753" max="10753" width="10.7109375" style="1196" customWidth="1"/>
    <col min="10754" max="10754" width="11.28515625" style="1196" customWidth="1"/>
    <col min="10755" max="10755" width="9.140625" style="1196" customWidth="1"/>
    <col min="10756" max="10756" width="10.28515625" style="1196" customWidth="1"/>
    <col min="10757" max="10757" width="9.85546875" style="1196" customWidth="1"/>
    <col min="10758" max="10758" width="8.7109375" style="1196" customWidth="1"/>
    <col min="10759" max="10759" width="10.28515625" style="1196" customWidth="1"/>
    <col min="10760" max="11006" width="9.140625" style="1196"/>
    <col min="11007" max="11007" width="10.7109375" style="1196" customWidth="1"/>
    <col min="11008" max="11008" width="8" style="1196" customWidth="1"/>
    <col min="11009" max="11009" width="10.7109375" style="1196" customWidth="1"/>
    <col min="11010" max="11010" width="11.28515625" style="1196" customWidth="1"/>
    <col min="11011" max="11011" width="9.140625" style="1196" customWidth="1"/>
    <col min="11012" max="11012" width="10.28515625" style="1196" customWidth="1"/>
    <col min="11013" max="11013" width="9.85546875" style="1196" customWidth="1"/>
    <col min="11014" max="11014" width="8.7109375" style="1196" customWidth="1"/>
    <col min="11015" max="11015" width="10.28515625" style="1196" customWidth="1"/>
    <col min="11016" max="11262" width="9.140625" style="1196"/>
    <col min="11263" max="11263" width="10.7109375" style="1196" customWidth="1"/>
    <col min="11264" max="11264" width="8" style="1196" customWidth="1"/>
    <col min="11265" max="11265" width="10.7109375" style="1196" customWidth="1"/>
    <col min="11266" max="11266" width="11.28515625" style="1196" customWidth="1"/>
    <col min="11267" max="11267" width="9.140625" style="1196" customWidth="1"/>
    <col min="11268" max="11268" width="10.28515625" style="1196" customWidth="1"/>
    <col min="11269" max="11269" width="9.85546875" style="1196" customWidth="1"/>
    <col min="11270" max="11270" width="8.7109375" style="1196" customWidth="1"/>
    <col min="11271" max="11271" width="10.28515625" style="1196" customWidth="1"/>
    <col min="11272" max="11518" width="9.140625" style="1196"/>
    <col min="11519" max="11519" width="10.7109375" style="1196" customWidth="1"/>
    <col min="11520" max="11520" width="8" style="1196" customWidth="1"/>
    <col min="11521" max="11521" width="10.7109375" style="1196" customWidth="1"/>
    <col min="11522" max="11522" width="11.28515625" style="1196" customWidth="1"/>
    <col min="11523" max="11523" width="9.140625" style="1196" customWidth="1"/>
    <col min="11524" max="11524" width="10.28515625" style="1196" customWidth="1"/>
    <col min="11525" max="11525" width="9.85546875" style="1196" customWidth="1"/>
    <col min="11526" max="11526" width="8.7109375" style="1196" customWidth="1"/>
    <col min="11527" max="11527" width="10.28515625" style="1196" customWidth="1"/>
    <col min="11528" max="11774" width="9.140625" style="1196"/>
    <col min="11775" max="11775" width="10.7109375" style="1196" customWidth="1"/>
    <col min="11776" max="11776" width="8" style="1196" customWidth="1"/>
    <col min="11777" max="11777" width="10.7109375" style="1196" customWidth="1"/>
    <col min="11778" max="11778" width="11.28515625" style="1196" customWidth="1"/>
    <col min="11779" max="11779" width="9.140625" style="1196" customWidth="1"/>
    <col min="11780" max="11780" width="10.28515625" style="1196" customWidth="1"/>
    <col min="11781" max="11781" width="9.85546875" style="1196" customWidth="1"/>
    <col min="11782" max="11782" width="8.7109375" style="1196" customWidth="1"/>
    <col min="11783" max="11783" width="10.28515625" style="1196" customWidth="1"/>
    <col min="11784" max="12030" width="9.140625" style="1196"/>
    <col min="12031" max="12031" width="10.7109375" style="1196" customWidth="1"/>
    <col min="12032" max="12032" width="8" style="1196" customWidth="1"/>
    <col min="12033" max="12033" width="10.7109375" style="1196" customWidth="1"/>
    <col min="12034" max="12034" width="11.28515625" style="1196" customWidth="1"/>
    <col min="12035" max="12035" width="9.140625" style="1196" customWidth="1"/>
    <col min="12036" max="12036" width="10.28515625" style="1196" customWidth="1"/>
    <col min="12037" max="12037" width="9.85546875" style="1196" customWidth="1"/>
    <col min="12038" max="12038" width="8.7109375" style="1196" customWidth="1"/>
    <col min="12039" max="12039" width="10.28515625" style="1196" customWidth="1"/>
    <col min="12040" max="12286" width="9.140625" style="1196"/>
    <col min="12287" max="12287" width="10.7109375" style="1196" customWidth="1"/>
    <col min="12288" max="12288" width="8" style="1196" customWidth="1"/>
    <col min="12289" max="12289" width="10.7109375" style="1196" customWidth="1"/>
    <col min="12290" max="12290" width="11.28515625" style="1196" customWidth="1"/>
    <col min="12291" max="12291" width="9.140625" style="1196" customWidth="1"/>
    <col min="12292" max="12292" width="10.28515625" style="1196" customWidth="1"/>
    <col min="12293" max="12293" width="9.85546875" style="1196" customWidth="1"/>
    <col min="12294" max="12294" width="8.7109375" style="1196" customWidth="1"/>
    <col min="12295" max="12295" width="10.28515625" style="1196" customWidth="1"/>
    <col min="12296" max="12542" width="9.140625" style="1196"/>
    <col min="12543" max="12543" width="10.7109375" style="1196" customWidth="1"/>
    <col min="12544" max="12544" width="8" style="1196" customWidth="1"/>
    <col min="12545" max="12545" width="10.7109375" style="1196" customWidth="1"/>
    <col min="12546" max="12546" width="11.28515625" style="1196" customWidth="1"/>
    <col min="12547" max="12547" width="9.140625" style="1196" customWidth="1"/>
    <col min="12548" max="12548" width="10.28515625" style="1196" customWidth="1"/>
    <col min="12549" max="12549" width="9.85546875" style="1196" customWidth="1"/>
    <col min="12550" max="12550" width="8.7109375" style="1196" customWidth="1"/>
    <col min="12551" max="12551" width="10.28515625" style="1196" customWidth="1"/>
    <col min="12552" max="12798" width="9.140625" style="1196"/>
    <col min="12799" max="12799" width="10.7109375" style="1196" customWidth="1"/>
    <col min="12800" max="12800" width="8" style="1196" customWidth="1"/>
    <col min="12801" max="12801" width="10.7109375" style="1196" customWidth="1"/>
    <col min="12802" max="12802" width="11.28515625" style="1196" customWidth="1"/>
    <col min="12803" max="12803" width="9.140625" style="1196" customWidth="1"/>
    <col min="12804" max="12804" width="10.28515625" style="1196" customWidth="1"/>
    <col min="12805" max="12805" width="9.85546875" style="1196" customWidth="1"/>
    <col min="12806" max="12806" width="8.7109375" style="1196" customWidth="1"/>
    <col min="12807" max="12807" width="10.28515625" style="1196" customWidth="1"/>
    <col min="12808" max="13054" width="9.140625" style="1196"/>
    <col min="13055" max="13055" width="10.7109375" style="1196" customWidth="1"/>
    <col min="13056" max="13056" width="8" style="1196" customWidth="1"/>
    <col min="13057" max="13057" width="10.7109375" style="1196" customWidth="1"/>
    <col min="13058" max="13058" width="11.28515625" style="1196" customWidth="1"/>
    <col min="13059" max="13059" width="9.140625" style="1196" customWidth="1"/>
    <col min="13060" max="13060" width="10.28515625" style="1196" customWidth="1"/>
    <col min="13061" max="13061" width="9.85546875" style="1196" customWidth="1"/>
    <col min="13062" max="13062" width="8.7109375" style="1196" customWidth="1"/>
    <col min="13063" max="13063" width="10.28515625" style="1196" customWidth="1"/>
    <col min="13064" max="13310" width="9.140625" style="1196"/>
    <col min="13311" max="13311" width="10.7109375" style="1196" customWidth="1"/>
    <col min="13312" max="13312" width="8" style="1196" customWidth="1"/>
    <col min="13313" max="13313" width="10.7109375" style="1196" customWidth="1"/>
    <col min="13314" max="13314" width="11.28515625" style="1196" customWidth="1"/>
    <col min="13315" max="13315" width="9.140625" style="1196" customWidth="1"/>
    <col min="13316" max="13316" width="10.28515625" style="1196" customWidth="1"/>
    <col min="13317" max="13317" width="9.85546875" style="1196" customWidth="1"/>
    <col min="13318" max="13318" width="8.7109375" style="1196" customWidth="1"/>
    <col min="13319" max="13319" width="10.28515625" style="1196" customWidth="1"/>
    <col min="13320" max="13566" width="9.140625" style="1196"/>
    <col min="13567" max="13567" width="10.7109375" style="1196" customWidth="1"/>
    <col min="13568" max="13568" width="8" style="1196" customWidth="1"/>
    <col min="13569" max="13569" width="10.7109375" style="1196" customWidth="1"/>
    <col min="13570" max="13570" width="11.28515625" style="1196" customWidth="1"/>
    <col min="13571" max="13571" width="9.140625" style="1196" customWidth="1"/>
    <col min="13572" max="13572" width="10.28515625" style="1196" customWidth="1"/>
    <col min="13573" max="13573" width="9.85546875" style="1196" customWidth="1"/>
    <col min="13574" max="13574" width="8.7109375" style="1196" customWidth="1"/>
    <col min="13575" max="13575" width="10.28515625" style="1196" customWidth="1"/>
    <col min="13576" max="13822" width="9.140625" style="1196"/>
    <col min="13823" max="13823" width="10.7109375" style="1196" customWidth="1"/>
    <col min="13824" max="13824" width="8" style="1196" customWidth="1"/>
    <col min="13825" max="13825" width="10.7109375" style="1196" customWidth="1"/>
    <col min="13826" max="13826" width="11.28515625" style="1196" customWidth="1"/>
    <col min="13827" max="13827" width="9.140625" style="1196" customWidth="1"/>
    <col min="13828" max="13828" width="10.28515625" style="1196" customWidth="1"/>
    <col min="13829" max="13829" width="9.85546875" style="1196" customWidth="1"/>
    <col min="13830" max="13830" width="8.7109375" style="1196" customWidth="1"/>
    <col min="13831" max="13831" width="10.28515625" style="1196" customWidth="1"/>
    <col min="13832" max="14078" width="9.140625" style="1196"/>
    <col min="14079" max="14079" width="10.7109375" style="1196" customWidth="1"/>
    <col min="14080" max="14080" width="8" style="1196" customWidth="1"/>
    <col min="14081" max="14081" width="10.7109375" style="1196" customWidth="1"/>
    <col min="14082" max="14082" width="11.28515625" style="1196" customWidth="1"/>
    <col min="14083" max="14083" width="9.140625" style="1196" customWidth="1"/>
    <col min="14084" max="14084" width="10.28515625" style="1196" customWidth="1"/>
    <col min="14085" max="14085" width="9.85546875" style="1196" customWidth="1"/>
    <col min="14086" max="14086" width="8.7109375" style="1196" customWidth="1"/>
    <col min="14087" max="14087" width="10.28515625" style="1196" customWidth="1"/>
    <col min="14088" max="14334" width="9.140625" style="1196"/>
    <col min="14335" max="14335" width="10.7109375" style="1196" customWidth="1"/>
    <col min="14336" max="14336" width="8" style="1196" customWidth="1"/>
    <col min="14337" max="14337" width="10.7109375" style="1196" customWidth="1"/>
    <col min="14338" max="14338" width="11.28515625" style="1196" customWidth="1"/>
    <col min="14339" max="14339" width="9.140625" style="1196" customWidth="1"/>
    <col min="14340" max="14340" width="10.28515625" style="1196" customWidth="1"/>
    <col min="14341" max="14341" width="9.85546875" style="1196" customWidth="1"/>
    <col min="14342" max="14342" width="8.7109375" style="1196" customWidth="1"/>
    <col min="14343" max="14343" width="10.28515625" style="1196" customWidth="1"/>
    <col min="14344" max="14590" width="9.140625" style="1196"/>
    <col min="14591" max="14591" width="10.7109375" style="1196" customWidth="1"/>
    <col min="14592" max="14592" width="8" style="1196" customWidth="1"/>
    <col min="14593" max="14593" width="10.7109375" style="1196" customWidth="1"/>
    <col min="14594" max="14594" width="11.28515625" style="1196" customWidth="1"/>
    <col min="14595" max="14595" width="9.140625" style="1196" customWidth="1"/>
    <col min="14596" max="14596" width="10.28515625" style="1196" customWidth="1"/>
    <col min="14597" max="14597" width="9.85546875" style="1196" customWidth="1"/>
    <col min="14598" max="14598" width="8.7109375" style="1196" customWidth="1"/>
    <col min="14599" max="14599" width="10.28515625" style="1196" customWidth="1"/>
    <col min="14600" max="14846" width="9.140625" style="1196"/>
    <col min="14847" max="14847" width="10.7109375" style="1196" customWidth="1"/>
    <col min="14848" max="14848" width="8" style="1196" customWidth="1"/>
    <col min="14849" max="14849" width="10.7109375" style="1196" customWidth="1"/>
    <col min="14850" max="14850" width="11.28515625" style="1196" customWidth="1"/>
    <col min="14851" max="14851" width="9.140625" style="1196" customWidth="1"/>
    <col min="14852" max="14852" width="10.28515625" style="1196" customWidth="1"/>
    <col min="14853" max="14853" width="9.85546875" style="1196" customWidth="1"/>
    <col min="14854" max="14854" width="8.7109375" style="1196" customWidth="1"/>
    <col min="14855" max="14855" width="10.28515625" style="1196" customWidth="1"/>
    <col min="14856" max="15102" width="9.140625" style="1196"/>
    <col min="15103" max="15103" width="10.7109375" style="1196" customWidth="1"/>
    <col min="15104" max="15104" width="8" style="1196" customWidth="1"/>
    <col min="15105" max="15105" width="10.7109375" style="1196" customWidth="1"/>
    <col min="15106" max="15106" width="11.28515625" style="1196" customWidth="1"/>
    <col min="15107" max="15107" width="9.140625" style="1196" customWidth="1"/>
    <col min="15108" max="15108" width="10.28515625" style="1196" customWidth="1"/>
    <col min="15109" max="15109" width="9.85546875" style="1196" customWidth="1"/>
    <col min="15110" max="15110" width="8.7109375" style="1196" customWidth="1"/>
    <col min="15111" max="15111" width="10.28515625" style="1196" customWidth="1"/>
    <col min="15112" max="15358" width="9.140625" style="1196"/>
    <col min="15359" max="15359" width="10.7109375" style="1196" customWidth="1"/>
    <col min="15360" max="15360" width="8" style="1196" customWidth="1"/>
    <col min="15361" max="15361" width="10.7109375" style="1196" customWidth="1"/>
    <col min="15362" max="15362" width="11.28515625" style="1196" customWidth="1"/>
    <col min="15363" max="15363" width="9.140625" style="1196" customWidth="1"/>
    <col min="15364" max="15364" width="10.28515625" style="1196" customWidth="1"/>
    <col min="15365" max="15365" width="9.85546875" style="1196" customWidth="1"/>
    <col min="15366" max="15366" width="8.7109375" style="1196" customWidth="1"/>
    <col min="15367" max="15367" width="10.28515625" style="1196" customWidth="1"/>
    <col min="15368" max="15614" width="9.140625" style="1196"/>
    <col min="15615" max="15615" width="10.7109375" style="1196" customWidth="1"/>
    <col min="15616" max="15616" width="8" style="1196" customWidth="1"/>
    <col min="15617" max="15617" width="10.7109375" style="1196" customWidth="1"/>
    <col min="15618" max="15618" width="11.28515625" style="1196" customWidth="1"/>
    <col min="15619" max="15619" width="9.140625" style="1196" customWidth="1"/>
    <col min="15620" max="15620" width="10.28515625" style="1196" customWidth="1"/>
    <col min="15621" max="15621" width="9.85546875" style="1196" customWidth="1"/>
    <col min="15622" max="15622" width="8.7109375" style="1196" customWidth="1"/>
    <col min="15623" max="15623" width="10.28515625" style="1196" customWidth="1"/>
    <col min="15624" max="15870" width="9.140625" style="1196"/>
    <col min="15871" max="15871" width="10.7109375" style="1196" customWidth="1"/>
    <col min="15872" max="15872" width="8" style="1196" customWidth="1"/>
    <col min="15873" max="15873" width="10.7109375" style="1196" customWidth="1"/>
    <col min="15874" max="15874" width="11.28515625" style="1196" customWidth="1"/>
    <col min="15875" max="15875" width="9.140625" style="1196" customWidth="1"/>
    <col min="15876" max="15876" width="10.28515625" style="1196" customWidth="1"/>
    <col min="15877" max="15877" width="9.85546875" style="1196" customWidth="1"/>
    <col min="15878" max="15878" width="8.7109375" style="1196" customWidth="1"/>
    <col min="15879" max="15879" width="10.28515625" style="1196" customWidth="1"/>
    <col min="15880" max="16126" width="9.140625" style="1196"/>
    <col min="16127" max="16127" width="10.7109375" style="1196" customWidth="1"/>
    <col min="16128" max="16128" width="8" style="1196" customWidth="1"/>
    <col min="16129" max="16129" width="10.7109375" style="1196" customWidth="1"/>
    <col min="16130" max="16130" width="11.28515625" style="1196" customWidth="1"/>
    <col min="16131" max="16131" width="9.140625" style="1196" customWidth="1"/>
    <col min="16132" max="16132" width="10.28515625" style="1196" customWidth="1"/>
    <col min="16133" max="16133" width="9.85546875" style="1196" customWidth="1"/>
    <col min="16134" max="16134" width="8.7109375" style="1196" customWidth="1"/>
    <col min="16135" max="16135" width="10.28515625" style="1196" customWidth="1"/>
    <col min="16136" max="16384" width="9.140625" style="1196"/>
  </cols>
  <sheetData>
    <row r="1" spans="1:7" ht="16.5" x14ac:dyDescent="0.25">
      <c r="A1" s="2008" t="s">
        <v>1128</v>
      </c>
      <c r="B1" s="2008"/>
      <c r="C1" s="2008"/>
      <c r="D1" s="2008"/>
      <c r="E1" s="2008"/>
      <c r="F1" s="2008"/>
      <c r="G1" s="2008"/>
    </row>
    <row r="2" spans="1:7" ht="51" x14ac:dyDescent="0.25">
      <c r="A2" s="1197" t="s">
        <v>1129</v>
      </c>
      <c r="B2" s="1197" t="s">
        <v>533</v>
      </c>
      <c r="C2" s="1197" t="s">
        <v>711</v>
      </c>
      <c r="D2" s="1197" t="s">
        <v>534</v>
      </c>
      <c r="E2" s="1197" t="s">
        <v>710</v>
      </c>
      <c r="F2" s="1197" t="s">
        <v>122</v>
      </c>
      <c r="G2" s="1197" t="s">
        <v>1130</v>
      </c>
    </row>
    <row r="3" spans="1:7" x14ac:dyDescent="0.25">
      <c r="A3" s="1964"/>
      <c r="B3" s="1349"/>
      <c r="C3" s="1349"/>
      <c r="D3" s="1349"/>
      <c r="E3" s="1349"/>
      <c r="F3" s="1349"/>
      <c r="G3" s="1349"/>
    </row>
    <row r="4" spans="1:7" x14ac:dyDescent="0.25">
      <c r="A4" s="1964"/>
      <c r="B4" s="1349"/>
      <c r="C4" s="1349"/>
      <c r="D4" s="1349"/>
      <c r="E4" s="1349"/>
      <c r="F4" s="1349"/>
      <c r="G4" s="1349"/>
    </row>
    <row r="5" spans="1:7" x14ac:dyDescent="0.25">
      <c r="A5" s="1964"/>
      <c r="B5" s="1349"/>
      <c r="C5" s="1349"/>
      <c r="D5" s="1349"/>
      <c r="E5" s="1349"/>
      <c r="F5" s="1349"/>
      <c r="G5" s="1349"/>
    </row>
    <row r="6" spans="1:7" x14ac:dyDescent="0.25">
      <c r="A6" s="1964"/>
      <c r="B6" s="1349"/>
      <c r="C6" s="1349"/>
      <c r="D6" s="1349"/>
      <c r="E6" s="1349"/>
      <c r="F6" s="1349"/>
      <c r="G6" s="1223"/>
    </row>
    <row r="7" spans="1:7" x14ac:dyDescent="0.25">
      <c r="A7" s="1964"/>
      <c r="B7" s="1349"/>
      <c r="C7" s="1349"/>
      <c r="D7" s="1349"/>
      <c r="E7" s="1349"/>
      <c r="F7" s="1349"/>
      <c r="G7" s="1223"/>
    </row>
    <row r="8" spans="1:7" x14ac:dyDescent="0.25">
      <c r="A8" s="1964"/>
      <c r="B8" s="1349"/>
      <c r="C8" s="1349"/>
      <c r="D8" s="1349"/>
      <c r="E8" s="1349"/>
      <c r="F8" s="1349"/>
      <c r="G8" s="1223"/>
    </row>
    <row r="9" spans="1:7" x14ac:dyDescent="0.25">
      <c r="A9" s="1964"/>
      <c r="B9" s="1349"/>
      <c r="C9" s="1349"/>
      <c r="D9" s="1349"/>
      <c r="E9" s="1349"/>
      <c r="F9" s="1349"/>
      <c r="G9" s="1223"/>
    </row>
    <row r="10" spans="1:7" x14ac:dyDescent="0.25">
      <c r="A10" s="1964"/>
      <c r="B10" s="1349"/>
      <c r="C10" s="1349"/>
      <c r="D10" s="1349"/>
      <c r="E10" s="1349"/>
      <c r="F10" s="1349"/>
      <c r="G10" s="1223"/>
    </row>
    <row r="11" spans="1:7" x14ac:dyDescent="0.25">
      <c r="A11" s="1964"/>
      <c r="B11" s="1349"/>
      <c r="C11" s="1349"/>
      <c r="D11" s="1349"/>
      <c r="E11" s="1349"/>
      <c r="F11" s="1349"/>
      <c r="G11" s="1223"/>
    </row>
    <row r="12" spans="1:7" x14ac:dyDescent="0.25">
      <c r="A12" s="1964"/>
      <c r="B12" s="1349"/>
      <c r="C12" s="1349"/>
      <c r="D12" s="1349"/>
      <c r="E12" s="1349"/>
      <c r="F12" s="1349"/>
      <c r="G12" s="1223"/>
    </row>
    <row r="13" spans="1:7" x14ac:dyDescent="0.25">
      <c r="A13" s="1964"/>
      <c r="B13" s="1349"/>
      <c r="C13" s="1349"/>
      <c r="D13" s="1349"/>
      <c r="E13" s="1349"/>
      <c r="F13" s="1349"/>
      <c r="G13" s="1223"/>
    </row>
    <row r="14" spans="1:7" x14ac:dyDescent="0.25">
      <c r="A14" s="1964"/>
      <c r="B14" s="1349"/>
      <c r="C14" s="1349"/>
      <c r="D14" s="1349"/>
      <c r="E14" s="1349"/>
      <c r="F14" s="1349"/>
      <c r="G14" s="1223"/>
    </row>
    <row r="15" spans="1:7" x14ac:dyDescent="0.25">
      <c r="A15" s="1964"/>
      <c r="B15" s="1349"/>
      <c r="C15" s="1349"/>
      <c r="D15" s="1349"/>
      <c r="E15" s="1349"/>
      <c r="F15" s="1349"/>
      <c r="G15" s="1223"/>
    </row>
    <row r="16" spans="1:7" x14ac:dyDescent="0.25">
      <c r="A16" s="1964"/>
      <c r="B16" s="1349"/>
      <c r="C16" s="1349"/>
      <c r="D16" s="1349"/>
      <c r="E16" s="1349"/>
      <c r="F16" s="1349"/>
      <c r="G16" s="1223"/>
    </row>
    <row r="17" spans="1:7" x14ac:dyDescent="0.25">
      <c r="A17" s="1964"/>
      <c r="B17" s="1349"/>
      <c r="C17" s="1349"/>
      <c r="D17" s="1349"/>
      <c r="E17" s="1349"/>
      <c r="F17" s="1349"/>
      <c r="G17" s="1223"/>
    </row>
    <row r="18" spans="1:7" x14ac:dyDescent="0.25">
      <c r="A18" s="1964"/>
      <c r="B18" s="1349"/>
      <c r="C18" s="1349"/>
      <c r="D18" s="1349"/>
      <c r="E18" s="1349"/>
      <c r="F18" s="1349"/>
      <c r="G18" s="1223"/>
    </row>
    <row r="19" spans="1:7" ht="12.75" customHeight="1" x14ac:dyDescent="0.25">
      <c r="A19" s="2005" t="s">
        <v>1699</v>
      </c>
      <c r="B19" s="2006"/>
      <c r="C19" s="2006"/>
      <c r="D19" s="2006"/>
      <c r="E19" s="2006"/>
      <c r="F19" s="2006"/>
      <c r="G19" s="2007"/>
    </row>
    <row r="22" spans="1:7" x14ac:dyDescent="0.25">
      <c r="G22" s="1160"/>
    </row>
  </sheetData>
  <mergeCells count="2">
    <mergeCell ref="A19:G19"/>
    <mergeCell ref="A1:G1"/>
  </mergeCells>
  <pageMargins left="0.7" right="0.7" top="0.75" bottom="0.75" header="0.3" footer="0.3"/>
  <pageSetup paperSize="9" scale="84"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5" style="1291" customWidth="1"/>
    <col min="2" max="2" width="29.7109375" style="1291" customWidth="1"/>
    <col min="3" max="8" width="15.7109375" style="1291" customWidth="1"/>
    <col min="9" max="10" width="15.42578125" style="1291" customWidth="1"/>
    <col min="11" max="16384" width="9.140625" style="1291"/>
  </cols>
  <sheetData>
    <row r="1" spans="1:10" ht="16.5" x14ac:dyDescent="0.3">
      <c r="A1" s="2050" t="s">
        <v>1276</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923" t="s">
        <v>96</v>
      </c>
      <c r="D3" s="1731" t="s">
        <v>95</v>
      </c>
      <c r="E3" s="2057" t="s">
        <v>96</v>
      </c>
      <c r="F3" s="2058"/>
      <c r="G3" s="1728" t="s">
        <v>95</v>
      </c>
      <c r="H3" s="2057" t="s">
        <v>96</v>
      </c>
      <c r="I3" s="2059"/>
      <c r="J3" s="2058"/>
    </row>
    <row r="4" spans="1:10"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x14ac:dyDescent="0.2">
      <c r="A7" s="2204" t="s">
        <v>1314</v>
      </c>
      <c r="B7" s="1820" t="s">
        <v>1486</v>
      </c>
      <c r="C7" s="1814" t="s">
        <v>1983</v>
      </c>
      <c r="D7" s="1814" t="s">
        <v>1984</v>
      </c>
      <c r="E7" s="1814" t="s">
        <v>1985</v>
      </c>
      <c r="F7" s="1814" t="s">
        <v>1985</v>
      </c>
      <c r="G7" s="1814" t="s">
        <v>1986</v>
      </c>
      <c r="H7" s="1814" t="s">
        <v>1987</v>
      </c>
      <c r="I7" s="1814" t="s">
        <v>1988</v>
      </c>
      <c r="J7" s="1814" t="s">
        <v>1988</v>
      </c>
    </row>
    <row r="8" spans="1:10" x14ac:dyDescent="0.2">
      <c r="A8" s="2205"/>
      <c r="B8" s="1813" t="s">
        <v>1487</v>
      </c>
      <c r="C8" s="1814" t="s">
        <v>1983</v>
      </c>
      <c r="D8" s="1814" t="s">
        <v>1984</v>
      </c>
      <c r="E8" s="1814" t="s">
        <v>1985</v>
      </c>
      <c r="F8" s="1814" t="s">
        <v>1985</v>
      </c>
      <c r="G8" s="1814" t="s">
        <v>1986</v>
      </c>
      <c r="H8" s="1814" t="s">
        <v>1987</v>
      </c>
      <c r="I8" s="1814" t="s">
        <v>1988</v>
      </c>
      <c r="J8" s="1814" t="s">
        <v>1988</v>
      </c>
    </row>
    <row r="9" spans="1:10" x14ac:dyDescent="0.2">
      <c r="A9" s="1813"/>
      <c r="B9" s="1813"/>
      <c r="C9" s="1813"/>
      <c r="D9" s="1813"/>
      <c r="E9" s="1813"/>
      <c r="F9" s="1813"/>
      <c r="G9" s="1813"/>
      <c r="H9" s="1813"/>
      <c r="I9" s="1813"/>
      <c r="J9" s="1813"/>
    </row>
    <row r="10" spans="1:10" x14ac:dyDescent="0.2">
      <c r="A10" s="1813"/>
      <c r="B10" s="1813"/>
      <c r="C10" s="1813"/>
      <c r="D10" s="1813"/>
      <c r="E10" s="1813"/>
      <c r="F10" s="1813"/>
      <c r="G10" s="1813"/>
      <c r="H10" s="1813"/>
      <c r="I10" s="1813"/>
      <c r="J10" s="1813"/>
    </row>
    <row r="11" spans="1:10" x14ac:dyDescent="0.2">
      <c r="A11" s="1813"/>
      <c r="B11" s="1813"/>
      <c r="C11" s="1813"/>
      <c r="D11" s="1813"/>
      <c r="E11" s="1813"/>
      <c r="F11" s="1813"/>
      <c r="G11" s="1813"/>
      <c r="H11" s="1813"/>
      <c r="I11" s="1813"/>
      <c r="J11" s="1813"/>
    </row>
    <row r="12" spans="1:10" x14ac:dyDescent="0.2">
      <c r="A12" s="1813"/>
      <c r="B12" s="1813"/>
      <c r="C12" s="1813"/>
      <c r="D12" s="1813"/>
      <c r="E12" s="1813"/>
      <c r="F12" s="1813"/>
      <c r="G12" s="1813"/>
      <c r="H12" s="1813"/>
      <c r="I12" s="1813"/>
      <c r="J12" s="1813"/>
    </row>
    <row r="13" spans="1:10" x14ac:dyDescent="0.2">
      <c r="A13" s="1813"/>
      <c r="B13" s="1813"/>
      <c r="C13" s="1813"/>
      <c r="D13" s="1813"/>
      <c r="E13" s="1813"/>
      <c r="F13" s="1813"/>
      <c r="G13" s="1813"/>
      <c r="H13" s="1813"/>
      <c r="I13" s="1813"/>
      <c r="J13" s="1813"/>
    </row>
    <row r="14" spans="1:10" x14ac:dyDescent="0.2">
      <c r="A14" s="1813"/>
      <c r="B14" s="1813"/>
      <c r="C14" s="1813"/>
      <c r="D14" s="1813"/>
      <c r="E14" s="1813"/>
      <c r="F14" s="1813"/>
      <c r="G14" s="1813"/>
      <c r="H14" s="1813"/>
      <c r="I14" s="1813"/>
      <c r="J14" s="1813"/>
    </row>
    <row r="15" spans="1:10" x14ac:dyDescent="0.2">
      <c r="A15" s="1813"/>
      <c r="B15" s="1813"/>
      <c r="C15" s="1813"/>
      <c r="D15" s="1813"/>
      <c r="E15" s="1813"/>
      <c r="F15" s="1813"/>
      <c r="G15" s="1813"/>
      <c r="H15" s="1813"/>
      <c r="I15" s="1813"/>
      <c r="J15" s="1813"/>
    </row>
    <row r="16" spans="1:10" x14ac:dyDescent="0.2">
      <c r="A16" s="1813"/>
      <c r="B16" s="1813"/>
      <c r="C16" s="1813"/>
      <c r="D16" s="1813"/>
      <c r="E16" s="1813"/>
      <c r="F16" s="1813"/>
      <c r="G16" s="1813"/>
      <c r="H16" s="1813"/>
      <c r="I16" s="1813"/>
      <c r="J16" s="1813"/>
    </row>
    <row r="17" spans="1:10" x14ac:dyDescent="0.2">
      <c r="A17" s="1813"/>
      <c r="B17" s="1813"/>
      <c r="C17" s="1813"/>
      <c r="D17" s="1813"/>
      <c r="E17" s="1813"/>
      <c r="F17" s="1813"/>
      <c r="G17" s="1813"/>
      <c r="H17" s="1813"/>
      <c r="I17" s="1813"/>
      <c r="J17" s="1815"/>
    </row>
    <row r="18" spans="1:10" ht="53.25" customHeight="1" x14ac:dyDescent="0.2">
      <c r="A18" s="2048" t="s">
        <v>2026</v>
      </c>
      <c r="B18" s="2049"/>
      <c r="C18" s="2049"/>
      <c r="D18" s="2049"/>
      <c r="E18" s="2049"/>
      <c r="F18" s="2049"/>
      <c r="G18" s="2049"/>
      <c r="H18" s="2049"/>
      <c r="I18" s="2049"/>
      <c r="J18" s="1366" t="s">
        <v>1989</v>
      </c>
    </row>
  </sheetData>
  <mergeCells count="10">
    <mergeCell ref="A6:J6"/>
    <mergeCell ref="A18:I18"/>
    <mergeCell ref="A7:A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8.7109375" style="1761" customWidth="1"/>
    <col min="3" max="6" width="18.7109375" style="1291" customWidth="1"/>
    <col min="7" max="16384" width="9.140625" style="1291"/>
  </cols>
  <sheetData>
    <row r="1" spans="1:7" ht="16.5" x14ac:dyDescent="0.3">
      <c r="A1" s="2062" t="s">
        <v>1277</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3.25" customHeight="1" x14ac:dyDescent="0.2">
      <c r="A13" s="2068" t="s">
        <v>1990</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924"/>
      <c r="B87" s="1754"/>
      <c r="C87" s="1755"/>
      <c r="D87" s="1755"/>
      <c r="E87" s="1755"/>
    </row>
    <row r="88" spans="1:5" x14ac:dyDescent="0.2">
      <c r="A88" s="1924"/>
      <c r="B88" s="1754"/>
      <c r="C88" s="1755"/>
      <c r="D88" s="1755"/>
      <c r="E88" s="1755"/>
    </row>
    <row r="89" spans="1:5" x14ac:dyDescent="0.2">
      <c r="A89" s="1924"/>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38.42578125" style="1291" customWidth="1"/>
    <col min="2" max="6" width="13.5703125" style="1291" customWidth="1"/>
    <col min="7" max="16384" width="9.140625" style="1291"/>
  </cols>
  <sheetData>
    <row r="1" spans="1:6" ht="15" customHeight="1" x14ac:dyDescent="0.2">
      <c r="A1" s="2072" t="s">
        <v>1991</v>
      </c>
      <c r="B1" s="2073"/>
      <c r="C1" s="2073"/>
      <c r="D1" s="2073"/>
      <c r="E1" s="2073"/>
      <c r="F1" s="2074"/>
    </row>
    <row r="2" spans="1:6" x14ac:dyDescent="0.2">
      <c r="A2" s="2079" t="s">
        <v>1131</v>
      </c>
      <c r="B2" s="2080"/>
      <c r="C2" s="2081"/>
      <c r="D2" s="2081"/>
      <c r="E2" s="2081"/>
      <c r="F2" s="2082"/>
    </row>
    <row r="3" spans="1:6" x14ac:dyDescent="0.2">
      <c r="A3" s="2075" t="s">
        <v>1111</v>
      </c>
      <c r="B3" s="1925" t="s">
        <v>1618</v>
      </c>
      <c r="C3" s="2077" t="s">
        <v>1619</v>
      </c>
      <c r="D3" s="2078"/>
      <c r="E3" s="2078"/>
      <c r="F3" s="2078"/>
    </row>
    <row r="4" spans="1:6" ht="33" customHeight="1" x14ac:dyDescent="0.2">
      <c r="A4" s="2076"/>
      <c r="B4" s="1767" t="s">
        <v>95</v>
      </c>
      <c r="C4" s="1768" t="s">
        <v>98</v>
      </c>
      <c r="D4" s="1768" t="s">
        <v>893</v>
      </c>
      <c r="E4" s="1768" t="s">
        <v>95</v>
      </c>
      <c r="F4" s="1768" t="s">
        <v>894</v>
      </c>
    </row>
    <row r="5" spans="1:6" ht="14.25" customHeight="1" x14ac:dyDescent="0.2">
      <c r="A5" s="1762" t="s">
        <v>1627</v>
      </c>
      <c r="B5" s="1763">
        <v>120</v>
      </c>
      <c r="C5" s="1763">
        <v>125</v>
      </c>
      <c r="D5" s="1763">
        <v>100</v>
      </c>
      <c r="E5" s="1763">
        <v>95</v>
      </c>
      <c r="F5" s="1764">
        <f>(E5-C5)/E5</f>
        <v>-0.31578947368421051</v>
      </c>
    </row>
    <row r="6" spans="1:6" ht="14.25" customHeight="1" x14ac:dyDescent="0.2">
      <c r="A6" s="1765" t="s">
        <v>1532</v>
      </c>
      <c r="B6" s="1763"/>
      <c r="C6" s="1763"/>
      <c r="D6" s="1763"/>
      <c r="E6" s="1763"/>
      <c r="F6" s="1764"/>
    </row>
    <row r="7" spans="1:6" ht="14.25" customHeight="1" x14ac:dyDescent="0.2">
      <c r="A7" s="1765" t="s">
        <v>1534</v>
      </c>
      <c r="B7" s="1763">
        <v>125</v>
      </c>
      <c r="C7" s="1763">
        <v>244</v>
      </c>
      <c r="D7" s="1763">
        <v>250</v>
      </c>
      <c r="E7" s="1763">
        <v>248</v>
      </c>
      <c r="F7" s="1764">
        <f t="shared" ref="F7:F11" si="0">(E7-C7)/E7</f>
        <v>1.6129032258064516E-2</v>
      </c>
    </row>
    <row r="8" spans="1:6" ht="14.25" customHeight="1" x14ac:dyDescent="0.2">
      <c r="A8" s="1765" t="s">
        <v>1535</v>
      </c>
      <c r="B8" s="1763">
        <v>25</v>
      </c>
      <c r="C8" s="1763">
        <v>244</v>
      </c>
      <c r="D8" s="1763">
        <v>250</v>
      </c>
      <c r="E8" s="1763">
        <v>248</v>
      </c>
      <c r="F8" s="1764">
        <f t="shared" si="0"/>
        <v>1.6129032258064516E-2</v>
      </c>
    </row>
    <row r="9" spans="1:6" ht="14.25" customHeight="1" x14ac:dyDescent="0.2">
      <c r="A9" s="1765" t="s">
        <v>1536</v>
      </c>
      <c r="B9" s="1763">
        <v>45</v>
      </c>
      <c r="C9" s="1763">
        <v>244</v>
      </c>
      <c r="D9" s="1763">
        <v>250</v>
      </c>
      <c r="E9" s="1763">
        <v>248</v>
      </c>
      <c r="F9" s="1764">
        <f t="shared" si="0"/>
        <v>1.6129032258064516E-2</v>
      </c>
    </row>
    <row r="10" spans="1:6" ht="14.2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4.2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919" t="s">
        <v>1992</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6.5" customHeight="1" x14ac:dyDescent="0.3">
      <c r="A1" s="2110" t="s">
        <v>1993</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31.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1994</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5.7109375" style="1291" customWidth="1"/>
    <col min="2" max="2" width="30.85546875" style="1291" customWidth="1"/>
    <col min="3" max="8" width="15.7109375" style="1291" customWidth="1"/>
    <col min="9" max="10" width="15.85546875" style="1291" customWidth="1"/>
    <col min="11" max="16384" width="9.140625" style="1291"/>
  </cols>
  <sheetData>
    <row r="1" spans="1:10" ht="16.5" x14ac:dyDescent="0.3">
      <c r="A1" s="2050" t="s">
        <v>2001</v>
      </c>
      <c r="B1" s="2051"/>
      <c r="C1" s="2052"/>
      <c r="D1" s="2051"/>
      <c r="E1" s="2051"/>
      <c r="F1" s="2051"/>
      <c r="G1" s="2051"/>
      <c r="H1" s="2051"/>
      <c r="I1" s="2052"/>
      <c r="J1" s="2053"/>
    </row>
    <row r="2" spans="1:10" x14ac:dyDescent="0.2">
      <c r="A2" s="1727" t="s">
        <v>1106</v>
      </c>
      <c r="B2" s="2054" t="s">
        <v>1099</v>
      </c>
      <c r="C2" s="2057" t="s">
        <v>1619</v>
      </c>
      <c r="D2" s="2058"/>
      <c r="E2" s="2057" t="s">
        <v>1620</v>
      </c>
      <c r="F2" s="2059"/>
      <c r="G2" s="2058"/>
      <c r="H2" s="1728" t="s">
        <v>1625</v>
      </c>
      <c r="I2" s="2057" t="s">
        <v>1804</v>
      </c>
      <c r="J2" s="2058"/>
    </row>
    <row r="3" spans="1:10" x14ac:dyDescent="0.2">
      <c r="A3" s="1729"/>
      <c r="B3" s="2055"/>
      <c r="C3" s="1923" t="s">
        <v>96</v>
      </c>
      <c r="D3" s="1731" t="s">
        <v>95</v>
      </c>
      <c r="E3" s="2057" t="s">
        <v>96</v>
      </c>
      <c r="F3" s="2058"/>
      <c r="G3" s="1728" t="s">
        <v>95</v>
      </c>
      <c r="H3" s="2057" t="s">
        <v>96</v>
      </c>
      <c r="I3" s="2059"/>
      <c r="J3" s="2058"/>
    </row>
    <row r="4" spans="1:10"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120" t="s">
        <v>1124</v>
      </c>
      <c r="B6" s="2121"/>
      <c r="C6" s="2121"/>
      <c r="D6" s="2122"/>
      <c r="E6" s="2121"/>
      <c r="F6" s="2121"/>
      <c r="G6" s="2121"/>
      <c r="H6" s="2121"/>
      <c r="I6" s="2121"/>
      <c r="J6" s="2123"/>
    </row>
    <row r="7" spans="1:10" x14ac:dyDescent="0.2">
      <c r="A7" s="1953"/>
      <c r="B7" s="1820"/>
      <c r="C7" s="1814"/>
      <c r="D7" s="1814"/>
      <c r="E7" s="1814"/>
      <c r="F7" s="1814"/>
      <c r="G7" s="1814"/>
      <c r="H7" s="1814"/>
      <c r="I7" s="1814"/>
      <c r="J7" s="1814"/>
    </row>
    <row r="8" spans="1:10" x14ac:dyDescent="0.2">
      <c r="A8" s="1953"/>
      <c r="B8" s="1813"/>
      <c r="C8" s="1814"/>
      <c r="D8" s="1814"/>
      <c r="E8" s="1814"/>
      <c r="F8" s="1814"/>
      <c r="G8" s="1814"/>
      <c r="H8" s="1814"/>
      <c r="I8" s="1814"/>
      <c r="J8" s="1814"/>
    </row>
    <row r="9" spans="1:10" x14ac:dyDescent="0.2">
      <c r="A9" s="1813"/>
      <c r="B9" s="1813"/>
      <c r="C9" s="1813"/>
      <c r="D9" s="1813"/>
      <c r="E9" s="1813"/>
      <c r="F9" s="1813"/>
      <c r="G9" s="1813"/>
      <c r="H9" s="1813"/>
      <c r="I9" s="1813"/>
      <c r="J9" s="1813"/>
    </row>
    <row r="10" spans="1:10" x14ac:dyDescent="0.2">
      <c r="A10" s="1813"/>
      <c r="B10" s="1813"/>
      <c r="C10" s="1813"/>
      <c r="D10" s="1813"/>
      <c r="E10" s="1813"/>
      <c r="F10" s="1813"/>
      <c r="G10" s="1813"/>
      <c r="H10" s="1813"/>
      <c r="I10" s="1813"/>
      <c r="J10" s="1813"/>
    </row>
    <row r="11" spans="1:10" x14ac:dyDescent="0.2">
      <c r="A11" s="1813"/>
      <c r="B11" s="1813"/>
      <c r="C11" s="1813"/>
      <c r="D11" s="1813"/>
      <c r="E11" s="1813"/>
      <c r="F11" s="1813"/>
      <c r="G11" s="1813"/>
      <c r="H11" s="1813"/>
      <c r="I11" s="1813"/>
      <c r="J11" s="1813"/>
    </row>
    <row r="12" spans="1:10" x14ac:dyDescent="0.2">
      <c r="A12" s="1813"/>
      <c r="B12" s="1813"/>
      <c r="C12" s="1813"/>
      <c r="D12" s="1813"/>
      <c r="E12" s="1813"/>
      <c r="F12" s="1813"/>
      <c r="G12" s="1813"/>
      <c r="H12" s="1813"/>
      <c r="I12" s="1813"/>
      <c r="J12" s="1813"/>
    </row>
    <row r="13" spans="1:10" x14ac:dyDescent="0.2">
      <c r="A13" s="1813"/>
      <c r="B13" s="1813"/>
      <c r="C13" s="1813"/>
      <c r="D13" s="1813"/>
      <c r="E13" s="1813"/>
      <c r="F13" s="1813"/>
      <c r="G13" s="1813"/>
      <c r="H13" s="1813"/>
      <c r="I13" s="1813"/>
      <c r="J13" s="1813"/>
    </row>
    <row r="14" spans="1:10" x14ac:dyDescent="0.2">
      <c r="A14" s="1813"/>
      <c r="B14" s="1813"/>
      <c r="C14" s="1813"/>
      <c r="D14" s="1813"/>
      <c r="E14" s="1813"/>
      <c r="F14" s="1813"/>
      <c r="G14" s="1813"/>
      <c r="H14" s="1813"/>
      <c r="I14" s="1813"/>
      <c r="J14" s="1813"/>
    </row>
    <row r="15" spans="1:10" x14ac:dyDescent="0.2">
      <c r="A15" s="1813"/>
      <c r="B15" s="1813"/>
      <c r="C15" s="1813"/>
      <c r="D15" s="1813"/>
      <c r="E15" s="1813"/>
      <c r="F15" s="1813"/>
      <c r="G15" s="1813"/>
      <c r="H15" s="1813"/>
      <c r="I15" s="1813"/>
      <c r="J15" s="1813"/>
    </row>
    <row r="16" spans="1:10" x14ac:dyDescent="0.2">
      <c r="A16" s="1813"/>
      <c r="B16" s="1813"/>
      <c r="C16" s="1813"/>
      <c r="D16" s="1813"/>
      <c r="E16" s="1813"/>
      <c r="F16" s="1813"/>
      <c r="G16" s="1813"/>
      <c r="H16" s="1813"/>
      <c r="I16" s="1813"/>
      <c r="J16" s="1813"/>
    </row>
    <row r="17" spans="1:10" x14ac:dyDescent="0.2">
      <c r="A17" s="1813"/>
      <c r="B17" s="1813"/>
      <c r="C17" s="1813"/>
      <c r="D17" s="1813"/>
      <c r="E17" s="1813"/>
      <c r="F17" s="1813"/>
      <c r="G17" s="1813"/>
      <c r="H17" s="1813"/>
      <c r="I17" s="1813"/>
      <c r="J17" s="1815"/>
    </row>
    <row r="18" spans="1:10" ht="53.25" customHeight="1" x14ac:dyDescent="0.2">
      <c r="A18" s="2048" t="s">
        <v>2026</v>
      </c>
      <c r="B18" s="2049"/>
      <c r="C18" s="2049"/>
      <c r="D18" s="2049"/>
      <c r="E18" s="2049"/>
      <c r="F18" s="2049"/>
      <c r="G18" s="2049"/>
      <c r="H18" s="2049"/>
      <c r="I18" s="2049"/>
      <c r="J18" s="1366" t="s">
        <v>1995</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ustomWidth="1"/>
    <col min="2" max="2" width="17.42578125" style="1761" customWidth="1"/>
    <col min="3" max="6" width="17.42578125" style="1291" customWidth="1"/>
    <col min="7" max="16384" width="9.140625" style="1291"/>
  </cols>
  <sheetData>
    <row r="1" spans="1:7" ht="16.5" x14ac:dyDescent="0.3">
      <c r="A1" s="2062" t="s">
        <v>2000</v>
      </c>
      <c r="B1" s="2062"/>
      <c r="C1" s="2062"/>
      <c r="D1" s="2062"/>
      <c r="E1" s="2062"/>
      <c r="F1" s="2062"/>
    </row>
    <row r="2" spans="1:7" ht="15.75" customHeight="1" x14ac:dyDescent="0.2">
      <c r="A2" s="2063" t="s">
        <v>903</v>
      </c>
      <c r="B2" s="1739" t="s">
        <v>1618</v>
      </c>
      <c r="C2" s="2065" t="s">
        <v>1619</v>
      </c>
      <c r="D2" s="2066"/>
      <c r="E2" s="2066"/>
      <c r="F2" s="2067"/>
    </row>
    <row r="3" spans="1:7" ht="27"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0.5</v>
      </c>
      <c r="F6" s="1748">
        <f>E6/C6</f>
        <v>0.16666666666666666</v>
      </c>
    </row>
    <row r="7" spans="1:7" x14ac:dyDescent="0.2">
      <c r="A7" s="1749" t="s">
        <v>906</v>
      </c>
      <c r="B7" s="1750">
        <v>6</v>
      </c>
      <c r="C7" s="1750">
        <v>6</v>
      </c>
      <c r="D7" s="1750">
        <v>6</v>
      </c>
      <c r="E7" s="1751">
        <v>1.5</v>
      </c>
      <c r="F7" s="1748">
        <f t="shared" ref="F7:F12" si="0">E7/C7</f>
        <v>0.25</v>
      </c>
    </row>
    <row r="8" spans="1:7" x14ac:dyDescent="0.2">
      <c r="A8" s="1752" t="s">
        <v>907</v>
      </c>
      <c r="B8" s="1750">
        <v>7</v>
      </c>
      <c r="C8" s="1750">
        <v>7</v>
      </c>
      <c r="D8" s="1750">
        <v>7</v>
      </c>
      <c r="E8" s="1751">
        <v>1</v>
      </c>
      <c r="F8" s="1748">
        <f t="shared" si="0"/>
        <v>0.14285714285714285</v>
      </c>
    </row>
    <row r="9" spans="1:7" x14ac:dyDescent="0.2">
      <c r="A9" s="1752" t="s">
        <v>908</v>
      </c>
      <c r="B9" s="1750">
        <v>9</v>
      </c>
      <c r="C9" s="1750">
        <v>9</v>
      </c>
      <c r="D9" s="1750">
        <v>9</v>
      </c>
      <c r="E9" s="1751">
        <v>2.2000000000000002</v>
      </c>
      <c r="F9" s="1748">
        <f t="shared" si="0"/>
        <v>0.24444444444444446</v>
      </c>
    </row>
    <row r="10" spans="1:7" x14ac:dyDescent="0.2">
      <c r="A10" s="1752" t="s">
        <v>909</v>
      </c>
      <c r="B10" s="1750">
        <v>11</v>
      </c>
      <c r="C10" s="1750">
        <v>11</v>
      </c>
      <c r="D10" s="1750">
        <v>11</v>
      </c>
      <c r="E10" s="1751">
        <v>0.9</v>
      </c>
      <c r="F10" s="1748">
        <f t="shared" si="0"/>
        <v>8.1818181818181818E-2</v>
      </c>
    </row>
    <row r="11" spans="1:7" x14ac:dyDescent="0.2">
      <c r="A11" s="1752" t="s">
        <v>910</v>
      </c>
      <c r="B11" s="1750">
        <v>18</v>
      </c>
      <c r="C11" s="1750">
        <v>18</v>
      </c>
      <c r="D11" s="1750">
        <v>18</v>
      </c>
      <c r="E11" s="1751">
        <v>1</v>
      </c>
      <c r="F11" s="1748">
        <f t="shared" si="0"/>
        <v>5.5555555555555552E-2</v>
      </c>
    </row>
    <row r="12" spans="1:7" x14ac:dyDescent="0.2">
      <c r="A12" s="1744" t="s">
        <v>29</v>
      </c>
      <c r="B12" s="1750">
        <f>SUM(B5:B11)</f>
        <v>55</v>
      </c>
      <c r="C12" s="1750">
        <f>SUM(C5:C11)</f>
        <v>55</v>
      </c>
      <c r="D12" s="1750">
        <f>SUM(D5:D11)</f>
        <v>55</v>
      </c>
      <c r="E12" s="1751">
        <f>SUM(E5:E11)</f>
        <v>7.1000000000000005</v>
      </c>
      <c r="F12" s="1748">
        <f t="shared" si="0"/>
        <v>0.12909090909090909</v>
      </c>
    </row>
    <row r="13" spans="1:7" ht="66" customHeight="1" x14ac:dyDescent="0.2">
      <c r="A13" s="2068" t="s">
        <v>1996</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924"/>
      <c r="B87" s="1754"/>
      <c r="C87" s="1755"/>
      <c r="D87" s="1755"/>
      <c r="E87" s="1755"/>
    </row>
    <row r="88" spans="1:5" x14ac:dyDescent="0.2">
      <c r="A88" s="1924"/>
      <c r="B88" s="1754"/>
      <c r="C88" s="1755"/>
      <c r="D88" s="1755"/>
      <c r="E88" s="1755"/>
    </row>
    <row r="89" spans="1:5" x14ac:dyDescent="0.2">
      <c r="A89" s="1924"/>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1999</v>
      </c>
      <c r="B1" s="2073"/>
      <c r="C1" s="2073"/>
      <c r="D1" s="2073"/>
      <c r="E1" s="2073"/>
      <c r="F1" s="2074"/>
    </row>
    <row r="2" spans="1:6" x14ac:dyDescent="0.2">
      <c r="A2" s="2079" t="s">
        <v>1131</v>
      </c>
      <c r="B2" s="2080"/>
      <c r="C2" s="2081"/>
      <c r="D2" s="2081"/>
      <c r="E2" s="2081"/>
      <c r="F2" s="2082"/>
    </row>
    <row r="3" spans="1:6" x14ac:dyDescent="0.2">
      <c r="A3" s="2075" t="s">
        <v>1111</v>
      </c>
      <c r="B3" s="1925" t="s">
        <v>1618</v>
      </c>
      <c r="C3" s="2077" t="s">
        <v>1619</v>
      </c>
      <c r="D3" s="2078"/>
      <c r="E3" s="2078"/>
      <c r="F3" s="2078"/>
    </row>
    <row r="4" spans="1:6" ht="33" customHeight="1" x14ac:dyDescent="0.2">
      <c r="A4" s="2076"/>
      <c r="B4" s="1767" t="s">
        <v>95</v>
      </c>
      <c r="C4" s="1768" t="s">
        <v>98</v>
      </c>
      <c r="D4" s="1768" t="s">
        <v>893</v>
      </c>
      <c r="E4" s="1768" t="s">
        <v>95</v>
      </c>
      <c r="F4" s="1768" t="s">
        <v>894</v>
      </c>
    </row>
    <row r="5" spans="1:6" ht="12.75" customHeight="1" x14ac:dyDescent="0.2">
      <c r="A5" s="1762" t="s">
        <v>1627</v>
      </c>
      <c r="B5" s="1763">
        <v>120</v>
      </c>
      <c r="C5" s="1763">
        <v>125</v>
      </c>
      <c r="D5" s="1763">
        <v>100</v>
      </c>
      <c r="E5" s="1763">
        <v>95</v>
      </c>
      <c r="F5" s="1764">
        <f>(E5-C5)/E5</f>
        <v>-0.31578947368421051</v>
      </c>
    </row>
    <row r="6" spans="1:6" ht="12.75" customHeight="1" x14ac:dyDescent="0.2">
      <c r="A6" s="1765" t="s">
        <v>1532</v>
      </c>
      <c r="B6" s="1763"/>
      <c r="C6" s="1763"/>
      <c r="D6" s="1763"/>
      <c r="E6" s="1763"/>
      <c r="F6" s="1764"/>
    </row>
    <row r="7" spans="1:6" ht="12.75" customHeight="1" x14ac:dyDescent="0.2">
      <c r="A7" s="1765" t="s">
        <v>1534</v>
      </c>
      <c r="B7" s="1763">
        <v>125</v>
      </c>
      <c r="C7" s="1763">
        <v>244</v>
      </c>
      <c r="D7" s="1763">
        <v>250</v>
      </c>
      <c r="E7" s="1763">
        <v>248</v>
      </c>
      <c r="F7" s="1764">
        <f t="shared" ref="F7:F11" si="0">(E7-C7)/E7</f>
        <v>1.6129032258064516E-2</v>
      </c>
    </row>
    <row r="8" spans="1:6" ht="12.75" customHeight="1" x14ac:dyDescent="0.2">
      <c r="A8" s="1765" t="s">
        <v>1535</v>
      </c>
      <c r="B8" s="1763">
        <v>25</v>
      </c>
      <c r="C8" s="1763">
        <v>244</v>
      </c>
      <c r="D8" s="1763">
        <v>250</v>
      </c>
      <c r="E8" s="1763">
        <v>248</v>
      </c>
      <c r="F8" s="1764">
        <f t="shared" si="0"/>
        <v>1.6129032258064516E-2</v>
      </c>
    </row>
    <row r="9" spans="1:6" ht="12.75" customHeight="1" x14ac:dyDescent="0.2">
      <c r="A9" s="1765" t="s">
        <v>1536</v>
      </c>
      <c r="B9" s="1763">
        <v>45</v>
      </c>
      <c r="C9" s="1763">
        <v>244</v>
      </c>
      <c r="D9" s="1763">
        <v>250</v>
      </c>
      <c r="E9" s="1763">
        <v>248</v>
      </c>
      <c r="F9" s="1764">
        <f t="shared" si="0"/>
        <v>1.6129032258064516E-2</v>
      </c>
    </row>
    <row r="10" spans="1:6" ht="12.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2.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155" t="s">
        <v>1795</v>
      </c>
      <c r="B12" s="2156"/>
      <c r="C12" s="2156"/>
      <c r="D12" s="2156"/>
      <c r="E12" s="2156"/>
      <c r="F12" s="1919" t="s">
        <v>1997</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8" customHeight="1" x14ac:dyDescent="0.3">
      <c r="A1" s="2110" t="s">
        <v>1998</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30"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1688</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8"/>
  <sheetViews>
    <sheetView workbookViewId="0">
      <selection sqref="A1:F1"/>
    </sheetView>
  </sheetViews>
  <sheetFormatPr defaultRowHeight="15.75" customHeight="1" x14ac:dyDescent="0.2"/>
  <cols>
    <col min="1" max="1" width="2.140625" style="1160" customWidth="1"/>
    <col min="2" max="2" width="38" style="1160" customWidth="1"/>
    <col min="3" max="6" width="12.28515625" style="1160" customWidth="1"/>
    <col min="7" max="16384" width="9.140625" style="1160"/>
  </cols>
  <sheetData>
    <row r="1" spans="1:6" ht="15.75" customHeight="1" x14ac:dyDescent="0.3">
      <c r="A1" s="2160" t="s">
        <v>1588</v>
      </c>
      <c r="B1" s="2161"/>
      <c r="C1" s="2161"/>
      <c r="D1" s="2161"/>
      <c r="E1" s="2161"/>
      <c r="F1" s="2162"/>
    </row>
    <row r="2" spans="1:6" ht="15.75" customHeight="1" x14ac:dyDescent="0.2">
      <c r="A2" s="2163"/>
      <c r="B2" s="2203" t="s">
        <v>1111</v>
      </c>
      <c r="C2" s="1926" t="s">
        <v>1618</v>
      </c>
      <c r="D2" s="2165" t="s">
        <v>1619</v>
      </c>
      <c r="E2" s="2166"/>
      <c r="F2" s="1926" t="s">
        <v>1620</v>
      </c>
    </row>
    <row r="3" spans="1:6" ht="15.75" customHeight="1" x14ac:dyDescent="0.2">
      <c r="A3" s="2164"/>
      <c r="B3" s="2188"/>
      <c r="C3" s="1926" t="s">
        <v>1319</v>
      </c>
      <c r="D3" s="1926" t="s">
        <v>1320</v>
      </c>
      <c r="E3" s="1926" t="s">
        <v>1319</v>
      </c>
      <c r="F3" s="1926" t="s">
        <v>1320</v>
      </c>
    </row>
    <row r="4" spans="1:6" ht="14.25" customHeight="1" x14ac:dyDescent="0.2">
      <c r="A4" s="1863">
        <v>1</v>
      </c>
      <c r="B4" s="1222" t="s">
        <v>1345</v>
      </c>
      <c r="C4" s="1864"/>
      <c r="D4" s="1864"/>
      <c r="E4" s="1864"/>
      <c r="F4" s="1864"/>
    </row>
    <row r="5" spans="1:6" ht="14.25" customHeight="1" x14ac:dyDescent="0.2">
      <c r="A5" s="1863">
        <v>2</v>
      </c>
      <c r="B5" s="1222" t="s">
        <v>1671</v>
      </c>
      <c r="C5" s="1864"/>
      <c r="D5" s="1864"/>
      <c r="E5" s="1864"/>
      <c r="F5" s="1864"/>
    </row>
    <row r="6" spans="1:6" ht="14.25" customHeight="1" x14ac:dyDescent="0.2">
      <c r="A6" s="1863">
        <v>3</v>
      </c>
      <c r="B6" s="1222" t="s">
        <v>1346</v>
      </c>
      <c r="C6" s="1864"/>
      <c r="D6" s="1864"/>
      <c r="E6" s="1864"/>
      <c r="F6" s="1864"/>
    </row>
    <row r="7" spans="1:6" ht="14.25" customHeight="1" x14ac:dyDescent="0.2">
      <c r="A7" s="1863">
        <v>4</v>
      </c>
      <c r="B7" s="1222" t="s">
        <v>1347</v>
      </c>
      <c r="C7" s="1864"/>
      <c r="D7" s="1864"/>
      <c r="E7" s="1864"/>
      <c r="F7" s="1864"/>
    </row>
    <row r="8" spans="1:6" ht="15.75" customHeight="1" x14ac:dyDescent="0.2">
      <c r="A8" s="2167" t="s">
        <v>2002</v>
      </c>
      <c r="B8" s="1991"/>
      <c r="C8" s="1991"/>
      <c r="D8" s="1991"/>
      <c r="E8" s="1991"/>
      <c r="F8" s="1992"/>
    </row>
  </sheetData>
  <mergeCells count="5">
    <mergeCell ref="A1:F1"/>
    <mergeCell ref="A2:A3"/>
    <mergeCell ref="B2:B3"/>
    <mergeCell ref="D2:E2"/>
    <mergeCell ref="A8:F8"/>
  </mergeCell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24.7109375" style="1291" customWidth="1"/>
    <col min="2" max="2" width="29.7109375" style="1291" customWidth="1"/>
    <col min="3" max="8" width="15.7109375" style="1291" customWidth="1"/>
    <col min="9" max="10" width="15.28515625" style="1291" customWidth="1"/>
    <col min="11" max="16384" width="9.140625" style="1291"/>
  </cols>
  <sheetData>
    <row r="1" spans="1:10" ht="16.5" x14ac:dyDescent="0.3">
      <c r="A1" s="2050" t="s">
        <v>1278</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923" t="s">
        <v>96</v>
      </c>
      <c r="D3" s="1731" t="s">
        <v>95</v>
      </c>
      <c r="E3" s="2057" t="s">
        <v>96</v>
      </c>
      <c r="F3" s="2058"/>
      <c r="G3" s="1728" t="s">
        <v>95</v>
      </c>
      <c r="H3" s="2057" t="s">
        <v>96</v>
      </c>
      <c r="I3" s="2059"/>
      <c r="J3" s="2058"/>
    </row>
    <row r="4" spans="1:10"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ht="25.5" x14ac:dyDescent="0.2">
      <c r="A7" s="1826" t="s">
        <v>1298</v>
      </c>
      <c r="B7" s="1820" t="s">
        <v>1299</v>
      </c>
      <c r="C7" s="1821" t="s">
        <v>2068</v>
      </c>
      <c r="D7" s="1821" t="s">
        <v>2069</v>
      </c>
      <c r="E7" s="1821" t="s">
        <v>2070</v>
      </c>
      <c r="F7" s="1821" t="s">
        <v>2070</v>
      </c>
      <c r="G7" s="1821" t="s">
        <v>2071</v>
      </c>
      <c r="H7" s="1821" t="s">
        <v>2072</v>
      </c>
      <c r="I7" s="1821" t="s">
        <v>2073</v>
      </c>
      <c r="J7" s="1821" t="s">
        <v>2074</v>
      </c>
    </row>
    <row r="8" spans="1:10" x14ac:dyDescent="0.2">
      <c r="A8" s="1953"/>
      <c r="B8" s="1813"/>
      <c r="C8" s="1814"/>
      <c r="D8" s="1814"/>
      <c r="E8" s="1814"/>
      <c r="F8" s="1814"/>
      <c r="G8" s="1814"/>
      <c r="H8" s="1814"/>
      <c r="I8" s="1814"/>
      <c r="J8" s="1814"/>
    </row>
    <row r="9" spans="1:10" x14ac:dyDescent="0.2">
      <c r="A9" s="1813"/>
      <c r="B9" s="1813"/>
      <c r="C9" s="1813"/>
      <c r="D9" s="1813"/>
      <c r="E9" s="1813"/>
      <c r="F9" s="1813"/>
      <c r="G9" s="1813"/>
      <c r="H9" s="1813"/>
      <c r="I9" s="1813"/>
      <c r="J9" s="1813"/>
    </row>
    <row r="10" spans="1:10" x14ac:dyDescent="0.2">
      <c r="A10" s="1813"/>
      <c r="B10" s="1813"/>
      <c r="C10" s="1813"/>
      <c r="D10" s="1813"/>
      <c r="E10" s="1813"/>
      <c r="F10" s="1813"/>
      <c r="G10" s="1813"/>
      <c r="H10" s="1813"/>
      <c r="I10" s="1813"/>
      <c r="J10" s="1813"/>
    </row>
    <row r="11" spans="1:10" x14ac:dyDescent="0.2">
      <c r="A11" s="1813"/>
      <c r="B11" s="1813"/>
      <c r="C11" s="1813"/>
      <c r="D11" s="1813"/>
      <c r="E11" s="1813"/>
      <c r="F11" s="1813"/>
      <c r="G11" s="1813"/>
      <c r="H11" s="1813"/>
      <c r="I11" s="1813"/>
      <c r="J11" s="1813"/>
    </row>
    <row r="12" spans="1:10" x14ac:dyDescent="0.2">
      <c r="A12" s="1813"/>
      <c r="B12" s="1813"/>
      <c r="C12" s="1813"/>
      <c r="D12" s="1813"/>
      <c r="E12" s="1813"/>
      <c r="F12" s="1813"/>
      <c r="G12" s="1813"/>
      <c r="H12" s="1813"/>
      <c r="I12" s="1813"/>
      <c r="J12" s="1813"/>
    </row>
    <row r="13" spans="1:10" x14ac:dyDescent="0.2">
      <c r="A13" s="1813"/>
      <c r="B13" s="1813"/>
      <c r="C13" s="1813"/>
      <c r="D13" s="1813"/>
      <c r="E13" s="1813"/>
      <c r="F13" s="1813"/>
      <c r="G13" s="1813"/>
      <c r="H13" s="1813"/>
      <c r="I13" s="1813"/>
      <c r="J13" s="1813"/>
    </row>
    <row r="14" spans="1:10" x14ac:dyDescent="0.2">
      <c r="A14" s="1813"/>
      <c r="B14" s="1813"/>
      <c r="C14" s="1813"/>
      <c r="D14" s="1813"/>
      <c r="E14" s="1813"/>
      <c r="F14" s="1813"/>
      <c r="G14" s="1813"/>
      <c r="H14" s="1813"/>
      <c r="I14" s="1813"/>
      <c r="J14" s="1813"/>
    </row>
    <row r="15" spans="1:10" x14ac:dyDescent="0.2">
      <c r="A15" s="1813"/>
      <c r="B15" s="1813"/>
      <c r="C15" s="1813"/>
      <c r="D15" s="1813"/>
      <c r="E15" s="1813"/>
      <c r="F15" s="1813"/>
      <c r="G15" s="1813"/>
      <c r="H15" s="1813"/>
      <c r="I15" s="1813"/>
      <c r="J15" s="1813"/>
    </row>
    <row r="16" spans="1:10" x14ac:dyDescent="0.2">
      <c r="A16" s="1813"/>
      <c r="B16" s="1813"/>
      <c r="C16" s="1813"/>
      <c r="D16" s="1813"/>
      <c r="E16" s="1813"/>
      <c r="F16" s="1813"/>
      <c r="G16" s="1813"/>
      <c r="H16" s="1813"/>
      <c r="I16" s="1813"/>
      <c r="J16" s="1813"/>
    </row>
    <row r="17" spans="1:10" x14ac:dyDescent="0.2">
      <c r="A17" s="1813"/>
      <c r="B17" s="1813"/>
      <c r="C17" s="1813"/>
      <c r="D17" s="1813"/>
      <c r="E17" s="1813"/>
      <c r="F17" s="1813"/>
      <c r="G17" s="1813"/>
      <c r="H17" s="1813"/>
      <c r="I17" s="1813"/>
      <c r="J17" s="1815"/>
    </row>
    <row r="18" spans="1:10" ht="52.5" customHeight="1" x14ac:dyDescent="0.2">
      <c r="A18" s="2048" t="s">
        <v>2026</v>
      </c>
      <c r="B18" s="2049"/>
      <c r="C18" s="2049"/>
      <c r="D18" s="2049"/>
      <c r="E18" s="2049"/>
      <c r="F18" s="2049"/>
      <c r="G18" s="2049"/>
      <c r="H18" s="2049"/>
      <c r="I18" s="2049"/>
      <c r="J18" s="1366" t="s">
        <v>2003</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B12"/>
  <sheetViews>
    <sheetView showGridLines="0" workbookViewId="0">
      <selection activeCell="A2" sqref="A2"/>
    </sheetView>
  </sheetViews>
  <sheetFormatPr defaultRowHeight="12.75" x14ac:dyDescent="0.2"/>
  <cols>
    <col min="1" max="1" width="71.7109375" style="1146" customWidth="1"/>
    <col min="2" max="256" width="9.140625" style="1146"/>
    <col min="257" max="257" width="71.7109375" style="1146" customWidth="1"/>
    <col min="258" max="512" width="9.140625" style="1146"/>
    <col min="513" max="513" width="71.7109375" style="1146" customWidth="1"/>
    <col min="514" max="768" width="9.140625" style="1146"/>
    <col min="769" max="769" width="71.7109375" style="1146" customWidth="1"/>
    <col min="770" max="1024" width="9.140625" style="1146"/>
    <col min="1025" max="1025" width="71.7109375" style="1146" customWidth="1"/>
    <col min="1026" max="1280" width="9.140625" style="1146"/>
    <col min="1281" max="1281" width="71.7109375" style="1146" customWidth="1"/>
    <col min="1282" max="1536" width="9.140625" style="1146"/>
    <col min="1537" max="1537" width="71.7109375" style="1146" customWidth="1"/>
    <col min="1538" max="1792" width="9.140625" style="1146"/>
    <col min="1793" max="1793" width="71.7109375" style="1146" customWidth="1"/>
    <col min="1794" max="2048" width="9.140625" style="1146"/>
    <col min="2049" max="2049" width="71.7109375" style="1146" customWidth="1"/>
    <col min="2050" max="2304" width="9.140625" style="1146"/>
    <col min="2305" max="2305" width="71.7109375" style="1146" customWidth="1"/>
    <col min="2306" max="2560" width="9.140625" style="1146"/>
    <col min="2561" max="2561" width="71.7109375" style="1146" customWidth="1"/>
    <col min="2562" max="2816" width="9.140625" style="1146"/>
    <col min="2817" max="2817" width="71.7109375" style="1146" customWidth="1"/>
    <col min="2818" max="3072" width="9.140625" style="1146"/>
    <col min="3073" max="3073" width="71.7109375" style="1146" customWidth="1"/>
    <col min="3074" max="3328" width="9.140625" style="1146"/>
    <col min="3329" max="3329" width="71.7109375" style="1146" customWidth="1"/>
    <col min="3330" max="3584" width="9.140625" style="1146"/>
    <col min="3585" max="3585" width="71.7109375" style="1146" customWidth="1"/>
    <col min="3586" max="3840" width="9.140625" style="1146"/>
    <col min="3841" max="3841" width="71.7109375" style="1146" customWidth="1"/>
    <col min="3842" max="4096" width="9.140625" style="1146"/>
    <col min="4097" max="4097" width="71.7109375" style="1146" customWidth="1"/>
    <col min="4098" max="4352" width="9.140625" style="1146"/>
    <col min="4353" max="4353" width="71.7109375" style="1146" customWidth="1"/>
    <col min="4354" max="4608" width="9.140625" style="1146"/>
    <col min="4609" max="4609" width="71.7109375" style="1146" customWidth="1"/>
    <col min="4610" max="4864" width="9.140625" style="1146"/>
    <col min="4865" max="4865" width="71.7109375" style="1146" customWidth="1"/>
    <col min="4866" max="5120" width="9.140625" style="1146"/>
    <col min="5121" max="5121" width="71.7109375" style="1146" customWidth="1"/>
    <col min="5122" max="5376" width="9.140625" style="1146"/>
    <col min="5377" max="5377" width="71.7109375" style="1146" customWidth="1"/>
    <col min="5378" max="5632" width="9.140625" style="1146"/>
    <col min="5633" max="5633" width="71.7109375" style="1146" customWidth="1"/>
    <col min="5634" max="5888" width="9.140625" style="1146"/>
    <col min="5889" max="5889" width="71.7109375" style="1146" customWidth="1"/>
    <col min="5890" max="6144" width="9.140625" style="1146"/>
    <col min="6145" max="6145" width="71.7109375" style="1146" customWidth="1"/>
    <col min="6146" max="6400" width="9.140625" style="1146"/>
    <col min="6401" max="6401" width="71.7109375" style="1146" customWidth="1"/>
    <col min="6402" max="6656" width="9.140625" style="1146"/>
    <col min="6657" max="6657" width="71.7109375" style="1146" customWidth="1"/>
    <col min="6658" max="6912" width="9.140625" style="1146"/>
    <col min="6913" max="6913" width="71.7109375" style="1146" customWidth="1"/>
    <col min="6914" max="7168" width="9.140625" style="1146"/>
    <col min="7169" max="7169" width="71.7109375" style="1146" customWidth="1"/>
    <col min="7170" max="7424" width="9.140625" style="1146"/>
    <col min="7425" max="7425" width="71.7109375" style="1146" customWidth="1"/>
    <col min="7426" max="7680" width="9.140625" style="1146"/>
    <col min="7681" max="7681" width="71.7109375" style="1146" customWidth="1"/>
    <col min="7682" max="7936" width="9.140625" style="1146"/>
    <col min="7937" max="7937" width="71.7109375" style="1146" customWidth="1"/>
    <col min="7938" max="8192" width="9.140625" style="1146"/>
    <col min="8193" max="8193" width="71.7109375" style="1146" customWidth="1"/>
    <col min="8194" max="8448" width="9.140625" style="1146"/>
    <col min="8449" max="8449" width="71.7109375" style="1146" customWidth="1"/>
    <col min="8450" max="8704" width="9.140625" style="1146"/>
    <col min="8705" max="8705" width="71.7109375" style="1146" customWidth="1"/>
    <col min="8706" max="8960" width="9.140625" style="1146"/>
    <col min="8961" max="8961" width="71.7109375" style="1146" customWidth="1"/>
    <col min="8962" max="9216" width="9.140625" style="1146"/>
    <col min="9217" max="9217" width="71.7109375" style="1146" customWidth="1"/>
    <col min="9218" max="9472" width="9.140625" style="1146"/>
    <col min="9473" max="9473" width="71.7109375" style="1146" customWidth="1"/>
    <col min="9474" max="9728" width="9.140625" style="1146"/>
    <col min="9729" max="9729" width="71.7109375" style="1146" customWidth="1"/>
    <col min="9730" max="9984" width="9.140625" style="1146"/>
    <col min="9985" max="9985" width="71.7109375" style="1146" customWidth="1"/>
    <col min="9986" max="10240" width="9.140625" style="1146"/>
    <col min="10241" max="10241" width="71.7109375" style="1146" customWidth="1"/>
    <col min="10242" max="10496" width="9.140625" style="1146"/>
    <col min="10497" max="10497" width="71.7109375" style="1146" customWidth="1"/>
    <col min="10498" max="10752" width="9.140625" style="1146"/>
    <col min="10753" max="10753" width="71.7109375" style="1146" customWidth="1"/>
    <col min="10754" max="11008" width="9.140625" style="1146"/>
    <col min="11009" max="11009" width="71.7109375" style="1146" customWidth="1"/>
    <col min="11010" max="11264" width="9.140625" style="1146"/>
    <col min="11265" max="11265" width="71.7109375" style="1146" customWidth="1"/>
    <col min="11266" max="11520" width="9.140625" style="1146"/>
    <col min="11521" max="11521" width="71.7109375" style="1146" customWidth="1"/>
    <col min="11522" max="11776" width="9.140625" style="1146"/>
    <col min="11777" max="11777" width="71.7109375" style="1146" customWidth="1"/>
    <col min="11778" max="12032" width="9.140625" style="1146"/>
    <col min="12033" max="12033" width="71.7109375" style="1146" customWidth="1"/>
    <col min="12034" max="12288" width="9.140625" style="1146"/>
    <col min="12289" max="12289" width="71.7109375" style="1146" customWidth="1"/>
    <col min="12290" max="12544" width="9.140625" style="1146"/>
    <col min="12545" max="12545" width="71.7109375" style="1146" customWidth="1"/>
    <col min="12546" max="12800" width="9.140625" style="1146"/>
    <col min="12801" max="12801" width="71.7109375" style="1146" customWidth="1"/>
    <col min="12802" max="13056" width="9.140625" style="1146"/>
    <col min="13057" max="13057" width="71.7109375" style="1146" customWidth="1"/>
    <col min="13058" max="13312" width="9.140625" style="1146"/>
    <col min="13313" max="13313" width="71.7109375" style="1146" customWidth="1"/>
    <col min="13314" max="13568" width="9.140625" style="1146"/>
    <col min="13569" max="13569" width="71.7109375" style="1146" customWidth="1"/>
    <col min="13570" max="13824" width="9.140625" style="1146"/>
    <col min="13825" max="13825" width="71.7109375" style="1146" customWidth="1"/>
    <col min="13826" max="14080" width="9.140625" style="1146"/>
    <col min="14081" max="14081" width="71.7109375" style="1146" customWidth="1"/>
    <col min="14082" max="14336" width="9.140625" style="1146"/>
    <col min="14337" max="14337" width="71.7109375" style="1146" customWidth="1"/>
    <col min="14338" max="14592" width="9.140625" style="1146"/>
    <col min="14593" max="14593" width="71.7109375" style="1146" customWidth="1"/>
    <col min="14594" max="14848" width="9.140625" style="1146"/>
    <col min="14849" max="14849" width="71.7109375" style="1146" customWidth="1"/>
    <col min="14850" max="15104" width="9.140625" style="1146"/>
    <col min="15105" max="15105" width="71.7109375" style="1146" customWidth="1"/>
    <col min="15106" max="15360" width="9.140625" style="1146"/>
    <col min="15361" max="15361" width="71.7109375" style="1146" customWidth="1"/>
    <col min="15362" max="15616" width="9.140625" style="1146"/>
    <col min="15617" max="15617" width="71.7109375" style="1146" customWidth="1"/>
    <col min="15618" max="15872" width="9.140625" style="1146"/>
    <col min="15873" max="15873" width="71.7109375" style="1146" customWidth="1"/>
    <col min="15874" max="16128" width="9.140625" style="1146"/>
    <col min="16129" max="16129" width="71.7109375" style="1146" customWidth="1"/>
    <col min="16130" max="16384" width="9.140625" style="1146"/>
  </cols>
  <sheetData>
    <row r="1" spans="1:2" ht="21" customHeight="1" x14ac:dyDescent="0.2">
      <c r="A1" s="1201" t="s">
        <v>1036</v>
      </c>
      <c r="B1" s="1201" t="s">
        <v>10</v>
      </c>
    </row>
    <row r="2" spans="1:2" ht="15" customHeight="1" x14ac:dyDescent="0.2">
      <c r="A2" s="1202" t="s">
        <v>11</v>
      </c>
      <c r="B2" s="1220"/>
    </row>
    <row r="3" spans="1:2" ht="15" customHeight="1" x14ac:dyDescent="0.2">
      <c r="A3" s="1202" t="s">
        <v>1173</v>
      </c>
      <c r="B3" s="1220"/>
    </row>
    <row r="4" spans="1:2" ht="15" customHeight="1" x14ac:dyDescent="0.2">
      <c r="A4" s="1202" t="s">
        <v>12</v>
      </c>
      <c r="B4" s="1220"/>
    </row>
    <row r="5" spans="1:2" ht="15" customHeight="1" x14ac:dyDescent="0.2">
      <c r="A5" s="1202" t="s">
        <v>13</v>
      </c>
      <c r="B5" s="1220"/>
    </row>
    <row r="6" spans="1:2" ht="15" customHeight="1" x14ac:dyDescent="0.2">
      <c r="A6" s="1202" t="s">
        <v>1174</v>
      </c>
      <c r="B6" s="1220"/>
    </row>
    <row r="7" spans="1:2" ht="15" customHeight="1" x14ac:dyDescent="0.2">
      <c r="A7" s="1202" t="s">
        <v>1691</v>
      </c>
      <c r="B7" s="1220"/>
    </row>
    <row r="8" spans="1:2" ht="15" customHeight="1" x14ac:dyDescent="0.2">
      <c r="A8" s="1202" t="s">
        <v>1175</v>
      </c>
      <c r="B8" s="1220"/>
    </row>
    <row r="9" spans="1:2" ht="15" customHeight="1" x14ac:dyDescent="0.2">
      <c r="A9" s="1202" t="s">
        <v>2098</v>
      </c>
      <c r="B9" s="1220"/>
    </row>
    <row r="10" spans="1:2" ht="15" customHeight="1" x14ac:dyDescent="0.2">
      <c r="A10" s="1202" t="s">
        <v>14</v>
      </c>
      <c r="B10" s="1220"/>
    </row>
    <row r="11" spans="1:2" ht="15" customHeight="1" x14ac:dyDescent="0.2">
      <c r="A11" s="1202" t="s">
        <v>15</v>
      </c>
      <c r="B11" s="1220"/>
    </row>
    <row r="12" spans="1:2" x14ac:dyDescent="0.2">
      <c r="A12" s="1203" t="s">
        <v>1686</v>
      </c>
      <c r="B12" s="1204" t="s">
        <v>1698</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8"/>
  <sheetViews>
    <sheetView workbookViewId="0">
      <selection sqref="A1:F1"/>
    </sheetView>
  </sheetViews>
  <sheetFormatPr defaultRowHeight="12.75" x14ac:dyDescent="0.2"/>
  <cols>
    <col min="1" max="1" width="20.42578125" style="1760" customWidth="1"/>
    <col min="2" max="2" width="12.7109375" style="1761" customWidth="1"/>
    <col min="3" max="3" width="12.140625" style="1291" customWidth="1"/>
    <col min="4" max="4" width="12.7109375" style="1291" customWidth="1"/>
    <col min="5" max="5" width="18.42578125" style="1291" customWidth="1"/>
    <col min="6" max="6" width="17.140625" style="1291" customWidth="1"/>
    <col min="7" max="16384" width="9.140625" style="1291"/>
  </cols>
  <sheetData>
    <row r="1" spans="1:7" ht="16.5" x14ac:dyDescent="0.3">
      <c r="A1" s="2062" t="s">
        <v>1597</v>
      </c>
      <c r="B1" s="2062"/>
      <c r="C1" s="2062"/>
      <c r="D1" s="2062"/>
      <c r="E1" s="2062"/>
      <c r="F1" s="2062"/>
    </row>
    <row r="2" spans="1:7" ht="15.75" customHeight="1" x14ac:dyDescent="0.2">
      <c r="A2" s="1954" t="s">
        <v>903</v>
      </c>
      <c r="B2" s="1739" t="s">
        <v>1618</v>
      </c>
      <c r="C2" s="2065" t="s">
        <v>1619</v>
      </c>
      <c r="D2" s="2066"/>
      <c r="E2" s="2066"/>
      <c r="F2" s="2067"/>
    </row>
    <row r="3" spans="1:7" ht="30.75" customHeight="1" x14ac:dyDescent="0.2">
      <c r="A3" s="1955" t="s">
        <v>1598</v>
      </c>
      <c r="B3" s="1930" t="s">
        <v>1194</v>
      </c>
      <c r="C3" s="1740" t="s">
        <v>1195</v>
      </c>
      <c r="D3" s="1740" t="s">
        <v>1194</v>
      </c>
      <c r="E3" s="1740" t="s">
        <v>1580</v>
      </c>
      <c r="F3" s="1741" t="s">
        <v>1581</v>
      </c>
      <c r="G3" s="1538"/>
    </row>
    <row r="4" spans="1:7" ht="13.5" customHeight="1" x14ac:dyDescent="0.2">
      <c r="A4" s="1956" t="s">
        <v>1604</v>
      </c>
      <c r="B4" s="1743" t="s">
        <v>1067</v>
      </c>
      <c r="C4" s="1742" t="s">
        <v>1067</v>
      </c>
      <c r="D4" s="1742" t="s">
        <v>1067</v>
      </c>
      <c r="E4" s="1742" t="s">
        <v>1067</v>
      </c>
      <c r="F4" s="1743" t="s">
        <v>880</v>
      </c>
      <c r="G4" s="1538"/>
    </row>
    <row r="5" spans="1:7" ht="13.5" customHeight="1" x14ac:dyDescent="0.2">
      <c r="A5" s="1957" t="s">
        <v>1599</v>
      </c>
      <c r="B5" s="1958"/>
      <c r="C5" s="1959"/>
      <c r="D5" s="1959"/>
      <c r="E5" s="1959"/>
      <c r="F5" s="1958"/>
      <c r="G5" s="1960"/>
    </row>
    <row r="6" spans="1:7" ht="13.5" customHeight="1" x14ac:dyDescent="0.2">
      <c r="A6" s="1957" t="s">
        <v>1600</v>
      </c>
      <c r="B6" s="1958"/>
      <c r="C6" s="1959"/>
      <c r="D6" s="1959"/>
      <c r="E6" s="1959"/>
      <c r="F6" s="1958"/>
      <c r="G6" s="1960"/>
    </row>
    <row r="7" spans="1:7" x14ac:dyDescent="0.2">
      <c r="A7" s="1961" t="s">
        <v>904</v>
      </c>
      <c r="B7" s="1745">
        <v>1</v>
      </c>
      <c r="C7" s="1746">
        <v>1</v>
      </c>
      <c r="D7" s="1746">
        <v>1</v>
      </c>
      <c r="E7" s="1747">
        <v>0</v>
      </c>
      <c r="F7" s="1748">
        <f>E7/C7</f>
        <v>0</v>
      </c>
    </row>
    <row r="8" spans="1:7" x14ac:dyDescent="0.2">
      <c r="A8" s="1749" t="s">
        <v>905</v>
      </c>
      <c r="B8" s="1750">
        <v>3</v>
      </c>
      <c r="C8" s="1750">
        <v>3</v>
      </c>
      <c r="D8" s="1750">
        <v>3</v>
      </c>
      <c r="E8" s="1751">
        <v>0</v>
      </c>
      <c r="F8" s="1748">
        <f>E8/C8</f>
        <v>0</v>
      </c>
    </row>
    <row r="9" spans="1:7" x14ac:dyDescent="0.2">
      <c r="A9" s="1749" t="s">
        <v>906</v>
      </c>
      <c r="B9" s="1750">
        <v>6</v>
      </c>
      <c r="C9" s="1750">
        <v>8</v>
      </c>
      <c r="D9" s="1750">
        <v>6</v>
      </c>
      <c r="E9" s="1751">
        <v>2</v>
      </c>
      <c r="F9" s="1748">
        <f t="shared" ref="F9:F14" si="0">E9/C9</f>
        <v>0.25</v>
      </c>
    </row>
    <row r="10" spans="1:7" x14ac:dyDescent="0.2">
      <c r="A10" s="1752" t="s">
        <v>907</v>
      </c>
      <c r="B10" s="1750">
        <v>7</v>
      </c>
      <c r="C10" s="1750">
        <v>15</v>
      </c>
      <c r="D10" s="1750">
        <v>7</v>
      </c>
      <c r="E10" s="1751">
        <v>8</v>
      </c>
      <c r="F10" s="1748">
        <f t="shared" si="0"/>
        <v>0.53333333333333333</v>
      </c>
    </row>
    <row r="11" spans="1:7" x14ac:dyDescent="0.2">
      <c r="A11" s="1752" t="s">
        <v>908</v>
      </c>
      <c r="B11" s="1750">
        <v>9</v>
      </c>
      <c r="C11" s="1750">
        <v>15</v>
      </c>
      <c r="D11" s="1750">
        <v>9</v>
      </c>
      <c r="E11" s="1751">
        <v>6</v>
      </c>
      <c r="F11" s="1748">
        <f t="shared" si="0"/>
        <v>0.4</v>
      </c>
    </row>
    <row r="12" spans="1:7" x14ac:dyDescent="0.2">
      <c r="A12" s="1752" t="s">
        <v>909</v>
      </c>
      <c r="B12" s="1750">
        <v>11</v>
      </c>
      <c r="C12" s="1750">
        <v>21</v>
      </c>
      <c r="D12" s="1750">
        <v>11</v>
      </c>
      <c r="E12" s="1751">
        <v>10</v>
      </c>
      <c r="F12" s="1748">
        <f t="shared" si="0"/>
        <v>0.47619047619047616</v>
      </c>
    </row>
    <row r="13" spans="1:7" x14ac:dyDescent="0.2">
      <c r="A13" s="1752" t="s">
        <v>910</v>
      </c>
      <c r="B13" s="1750">
        <v>18</v>
      </c>
      <c r="C13" s="1750">
        <v>30</v>
      </c>
      <c r="D13" s="1750">
        <v>18</v>
      </c>
      <c r="E13" s="1751">
        <v>12</v>
      </c>
      <c r="F13" s="1748">
        <f t="shared" si="0"/>
        <v>0.4</v>
      </c>
    </row>
    <row r="14" spans="1:7" x14ac:dyDescent="0.2">
      <c r="A14" s="1744" t="s">
        <v>29</v>
      </c>
      <c r="B14" s="1750">
        <f>SUM(B5:B13)</f>
        <v>55</v>
      </c>
      <c r="C14" s="1750">
        <f t="shared" ref="C14:E14" si="1">SUM(C5:C13)</f>
        <v>93</v>
      </c>
      <c r="D14" s="1750">
        <f t="shared" si="1"/>
        <v>55</v>
      </c>
      <c r="E14" s="1750">
        <f t="shared" si="1"/>
        <v>38</v>
      </c>
      <c r="F14" s="1748">
        <f t="shared" si="0"/>
        <v>0.40860215053763443</v>
      </c>
    </row>
    <row r="15" spans="1:7" ht="63" customHeight="1" x14ac:dyDescent="0.2">
      <c r="A15" s="2068" t="s">
        <v>2004</v>
      </c>
      <c r="B15" s="2069"/>
      <c r="C15" s="2069"/>
      <c r="D15" s="2069"/>
      <c r="E15" s="2069"/>
      <c r="F15" s="2070"/>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3"/>
      <c r="B87" s="1754"/>
      <c r="C87" s="1755"/>
      <c r="D87" s="1755"/>
      <c r="E87" s="1755"/>
    </row>
    <row r="88" spans="1:5" x14ac:dyDescent="0.2">
      <c r="A88" s="1753"/>
      <c r="B88" s="1754"/>
      <c r="C88" s="1755"/>
      <c r="D88" s="1755"/>
      <c r="E88" s="1755"/>
    </row>
    <row r="89" spans="1:5" x14ac:dyDescent="0.2">
      <c r="A89" s="1924"/>
      <c r="B89" s="1754"/>
      <c r="C89" s="1755"/>
      <c r="D89" s="1755"/>
      <c r="E89" s="1755"/>
    </row>
    <row r="90" spans="1:5" x14ac:dyDescent="0.2">
      <c r="A90" s="1924"/>
      <c r="B90" s="1754"/>
      <c r="C90" s="1755"/>
      <c r="D90" s="1755"/>
      <c r="E90" s="1755"/>
    </row>
    <row r="91" spans="1:5" x14ac:dyDescent="0.2">
      <c r="A91" s="1924"/>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1754"/>
      <c r="C94" s="1755"/>
      <c r="D94" s="1755"/>
      <c r="E94" s="1755"/>
    </row>
    <row r="95" spans="1:5" x14ac:dyDescent="0.2">
      <c r="A95" s="1753"/>
      <c r="B95" s="1754"/>
      <c r="C95" s="1755"/>
      <c r="D95" s="1755"/>
      <c r="E95" s="1755"/>
    </row>
    <row r="96" spans="1:5" x14ac:dyDescent="0.2">
      <c r="A96" s="1753"/>
      <c r="B96" s="2060"/>
      <c r="C96" s="1755"/>
      <c r="D96" s="1755"/>
      <c r="E96" s="1755"/>
    </row>
    <row r="97" spans="1:5" x14ac:dyDescent="0.2">
      <c r="A97" s="1758"/>
      <c r="B97" s="2060"/>
      <c r="C97" s="1755"/>
      <c r="D97" s="1755"/>
      <c r="E97" s="1755"/>
    </row>
    <row r="98" spans="1:5" x14ac:dyDescent="0.2">
      <c r="A98" s="1758"/>
      <c r="B98" s="2060"/>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1759"/>
      <c r="C134" s="1755"/>
      <c r="D134" s="1755"/>
      <c r="E134" s="1755"/>
    </row>
    <row r="135" spans="1:5" x14ac:dyDescent="0.2">
      <c r="A135" s="1753"/>
      <c r="B135" s="1754"/>
      <c r="C135" s="1755"/>
      <c r="D135" s="1755"/>
      <c r="E135" s="1755"/>
    </row>
    <row r="136" spans="1:5" x14ac:dyDescent="0.2">
      <c r="A136" s="1753"/>
      <c r="B136" s="2061"/>
      <c r="C136" s="1755"/>
      <c r="D136" s="1755"/>
      <c r="E136" s="1755"/>
    </row>
    <row r="137" spans="1:5" x14ac:dyDescent="0.2">
      <c r="A137" s="1753"/>
      <c r="B137" s="2061"/>
      <c r="C137" s="1755"/>
      <c r="D137" s="1755"/>
      <c r="E137" s="1755"/>
    </row>
    <row r="138" spans="1:5" x14ac:dyDescent="0.2">
      <c r="A138" s="1753"/>
      <c r="B138" s="1754"/>
      <c r="C138" s="1755"/>
      <c r="D138" s="1755"/>
      <c r="E138" s="1755"/>
    </row>
  </sheetData>
  <mergeCells count="5">
    <mergeCell ref="B136:B137"/>
    <mergeCell ref="A1:F1"/>
    <mergeCell ref="C2:F2"/>
    <mergeCell ref="A15:F15"/>
    <mergeCell ref="B96:B98"/>
  </mergeCell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3"/>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2005</v>
      </c>
      <c r="B1" s="2073"/>
      <c r="C1" s="2073"/>
      <c r="D1" s="2073"/>
      <c r="E1" s="2073"/>
      <c r="F1" s="2074"/>
    </row>
    <row r="2" spans="1:6" x14ac:dyDescent="0.2">
      <c r="A2" s="2079" t="s">
        <v>1131</v>
      </c>
      <c r="B2" s="2080"/>
      <c r="C2" s="2081"/>
      <c r="D2" s="2081"/>
      <c r="E2" s="2081"/>
      <c r="F2" s="2082"/>
    </row>
    <row r="3" spans="1:6" x14ac:dyDescent="0.2">
      <c r="A3" s="2075" t="s">
        <v>1111</v>
      </c>
      <c r="B3" s="1925" t="s">
        <v>1618</v>
      </c>
      <c r="C3" s="2077" t="s">
        <v>1619</v>
      </c>
      <c r="D3" s="2078"/>
      <c r="E3" s="2078"/>
      <c r="F3" s="2078"/>
    </row>
    <row r="4" spans="1:6" ht="33" customHeight="1" x14ac:dyDescent="0.2">
      <c r="A4" s="2076"/>
      <c r="B4" s="1767" t="s">
        <v>95</v>
      </c>
      <c r="C4" s="1768" t="s">
        <v>98</v>
      </c>
      <c r="D4" s="1768" t="s">
        <v>893</v>
      </c>
      <c r="E4" s="1768" t="s">
        <v>95</v>
      </c>
      <c r="F4" s="1768" t="s">
        <v>894</v>
      </c>
    </row>
    <row r="5" spans="1:6" ht="14.25" customHeight="1" x14ac:dyDescent="0.2">
      <c r="A5" s="1762" t="s">
        <v>1627</v>
      </c>
      <c r="B5" s="1763">
        <v>120</v>
      </c>
      <c r="C5" s="1763">
        <v>125</v>
      </c>
      <c r="D5" s="1763">
        <v>100</v>
      </c>
      <c r="E5" s="1763">
        <v>95</v>
      </c>
      <c r="F5" s="1764">
        <f>(E5-C5)/E5</f>
        <v>-0.31578947368421051</v>
      </c>
    </row>
    <row r="6" spans="1:6" ht="14.25" customHeight="1" x14ac:dyDescent="0.2">
      <c r="A6" s="1765" t="s">
        <v>1532</v>
      </c>
      <c r="B6" s="1763"/>
      <c r="C6" s="1763"/>
      <c r="D6" s="1763"/>
      <c r="E6" s="1763"/>
      <c r="F6" s="1764"/>
    </row>
    <row r="7" spans="1:6" ht="14.25" customHeight="1" x14ac:dyDescent="0.2">
      <c r="A7" s="1765" t="s">
        <v>1606</v>
      </c>
      <c r="B7" s="1763"/>
      <c r="C7" s="1763"/>
      <c r="D7" s="1763"/>
      <c r="E7" s="1763"/>
      <c r="F7" s="1764"/>
    </row>
    <row r="8" spans="1:6" ht="14.25" customHeight="1" x14ac:dyDescent="0.2">
      <c r="A8" s="1765" t="s">
        <v>1605</v>
      </c>
      <c r="B8" s="1763">
        <v>125</v>
      </c>
      <c r="C8" s="1763">
        <v>244</v>
      </c>
      <c r="D8" s="1763">
        <v>250</v>
      </c>
      <c r="E8" s="1763">
        <v>248</v>
      </c>
      <c r="F8" s="1764">
        <f t="shared" ref="F8:F12" si="0">(E8-C8)/E8</f>
        <v>1.6129032258064516E-2</v>
      </c>
    </row>
    <row r="9" spans="1:6" ht="14.25" customHeight="1" x14ac:dyDescent="0.2">
      <c r="A9" s="1765" t="s">
        <v>1535</v>
      </c>
      <c r="B9" s="1763">
        <v>25</v>
      </c>
      <c r="C9" s="1763">
        <v>244</v>
      </c>
      <c r="D9" s="1763">
        <v>250</v>
      </c>
      <c r="E9" s="1763">
        <v>248</v>
      </c>
      <c r="F9" s="1764">
        <f t="shared" si="0"/>
        <v>1.6129032258064516E-2</v>
      </c>
    </row>
    <row r="10" spans="1:6" ht="14.25" customHeight="1" x14ac:dyDescent="0.2">
      <c r="A10" s="1765" t="s">
        <v>1536</v>
      </c>
      <c r="B10" s="1763">
        <v>45</v>
      </c>
      <c r="C10" s="1763">
        <v>244</v>
      </c>
      <c r="D10" s="1763">
        <v>250</v>
      </c>
      <c r="E10" s="1763">
        <v>248</v>
      </c>
      <c r="F10" s="1764">
        <f t="shared" si="0"/>
        <v>1.6129032258064516E-2</v>
      </c>
    </row>
    <row r="11" spans="1:6" ht="14.25" customHeight="1" x14ac:dyDescent="0.2">
      <c r="A11" s="1762" t="s">
        <v>1533</v>
      </c>
      <c r="B11" s="1763">
        <f>SUM(B8:B10)</f>
        <v>195</v>
      </c>
      <c r="C11" s="1763">
        <f t="shared" ref="C11:E11" si="1">SUM(C8:C10)</f>
        <v>732</v>
      </c>
      <c r="D11" s="1763">
        <f t="shared" si="1"/>
        <v>750</v>
      </c>
      <c r="E11" s="1763">
        <f t="shared" si="1"/>
        <v>744</v>
      </c>
      <c r="F11" s="1764">
        <f t="shared" si="0"/>
        <v>1.6129032258064516E-2</v>
      </c>
    </row>
    <row r="12" spans="1:6" ht="14.25" customHeight="1" x14ac:dyDescent="0.2">
      <c r="A12" s="1762" t="s">
        <v>1628</v>
      </c>
      <c r="B12" s="1763">
        <f>B11-B5</f>
        <v>75</v>
      </c>
      <c r="C12" s="1763">
        <f t="shared" ref="C12:E12" si="2">C11-C5</f>
        <v>607</v>
      </c>
      <c r="D12" s="1763">
        <f t="shared" si="2"/>
        <v>650</v>
      </c>
      <c r="E12" s="1763">
        <f t="shared" si="2"/>
        <v>649</v>
      </c>
      <c r="F12" s="1764">
        <f t="shared" si="0"/>
        <v>6.4714946070878271E-2</v>
      </c>
    </row>
    <row r="13" spans="1:6" ht="27" customHeight="1" x14ac:dyDescent="0.2">
      <c r="A13" s="2083" t="s">
        <v>1795</v>
      </c>
      <c r="B13" s="2084"/>
      <c r="C13" s="2084"/>
      <c r="D13" s="2084"/>
      <c r="E13" s="2084"/>
      <c r="F13" s="1919" t="s">
        <v>2006</v>
      </c>
    </row>
  </sheetData>
  <mergeCells count="5">
    <mergeCell ref="A1:F1"/>
    <mergeCell ref="A2:F2"/>
    <mergeCell ref="A3:A4"/>
    <mergeCell ref="C3:F3"/>
    <mergeCell ref="A13:E13"/>
  </mergeCell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5.75" customHeight="1" x14ac:dyDescent="0.3">
      <c r="A1" s="2110" t="s">
        <v>1960</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29.2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1961</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1"/>
  <sheetViews>
    <sheetView workbookViewId="0">
      <selection sqref="A1:F1"/>
    </sheetView>
  </sheetViews>
  <sheetFormatPr defaultRowHeight="15.75" customHeight="1" x14ac:dyDescent="0.2"/>
  <cols>
    <col min="1" max="1" width="2.140625" style="1160" customWidth="1"/>
    <col min="2" max="2" width="39.7109375" style="1160" customWidth="1"/>
    <col min="3" max="3" width="9.5703125" style="1160" customWidth="1"/>
    <col min="4" max="4" width="11.5703125" style="1160" customWidth="1"/>
    <col min="5" max="5" width="9.5703125" style="1160" customWidth="1"/>
    <col min="6" max="6" width="11.5703125" style="1160" customWidth="1"/>
    <col min="7" max="16384" width="9.140625" style="1160"/>
  </cols>
  <sheetData>
    <row r="1" spans="1:6" ht="15.75" customHeight="1" x14ac:dyDescent="0.3">
      <c r="A1" s="2160" t="s">
        <v>1589</v>
      </c>
      <c r="B1" s="2161"/>
      <c r="C1" s="2161"/>
      <c r="D1" s="2161"/>
      <c r="E1" s="2161"/>
      <c r="F1" s="2162"/>
    </row>
    <row r="2" spans="1:6" ht="15.75" customHeight="1" x14ac:dyDescent="0.2">
      <c r="A2" s="2163"/>
      <c r="B2" s="2203" t="s">
        <v>1111</v>
      </c>
      <c r="C2" s="1926" t="s">
        <v>1618</v>
      </c>
      <c r="D2" s="2165" t="s">
        <v>1619</v>
      </c>
      <c r="E2" s="2166"/>
      <c r="F2" s="1926" t="s">
        <v>1620</v>
      </c>
    </row>
    <row r="3" spans="1:6" ht="15.75" customHeight="1" x14ac:dyDescent="0.2">
      <c r="A3" s="2164"/>
      <c r="B3" s="2188"/>
      <c r="C3" s="1926" t="s">
        <v>1319</v>
      </c>
      <c r="D3" s="1926" t="s">
        <v>1320</v>
      </c>
      <c r="E3" s="1926" t="s">
        <v>1319</v>
      </c>
      <c r="F3" s="1926" t="s">
        <v>1320</v>
      </c>
    </row>
    <row r="4" spans="1:6" ht="14.25" customHeight="1" x14ac:dyDescent="0.2">
      <c r="A4" s="1952">
        <v>1</v>
      </c>
      <c r="B4" s="1222" t="s">
        <v>1348</v>
      </c>
      <c r="C4" s="1962"/>
      <c r="D4" s="1962"/>
      <c r="E4" s="1962"/>
      <c r="F4" s="1962"/>
    </row>
    <row r="5" spans="1:6" ht="14.25" customHeight="1" x14ac:dyDescent="0.2">
      <c r="A5" s="1952">
        <v>2</v>
      </c>
      <c r="B5" s="1222" t="s">
        <v>1349</v>
      </c>
      <c r="C5" s="1962"/>
      <c r="D5" s="1962"/>
      <c r="E5" s="1962"/>
      <c r="F5" s="1962"/>
    </row>
    <row r="6" spans="1:6" ht="14.25" customHeight="1" x14ac:dyDescent="0.2">
      <c r="A6" s="1952">
        <v>3</v>
      </c>
      <c r="B6" s="1222" t="s">
        <v>1350</v>
      </c>
      <c r="C6" s="1962"/>
      <c r="D6" s="1962"/>
      <c r="E6" s="1962"/>
      <c r="F6" s="1962"/>
    </row>
    <row r="7" spans="1:6" ht="14.25" customHeight="1" x14ac:dyDescent="0.2">
      <c r="A7" s="1952">
        <v>4</v>
      </c>
      <c r="B7" s="1222" t="s">
        <v>1351</v>
      </c>
      <c r="C7" s="1962"/>
      <c r="D7" s="1962"/>
      <c r="E7" s="1962"/>
      <c r="F7" s="1962"/>
    </row>
    <row r="8" spans="1:6" ht="14.25" customHeight="1" x14ac:dyDescent="0.2">
      <c r="A8" s="1952">
        <v>5</v>
      </c>
      <c r="B8" s="1222" t="s">
        <v>1352</v>
      </c>
      <c r="C8" s="1962"/>
      <c r="D8" s="1962"/>
      <c r="E8" s="1962"/>
      <c r="F8" s="1962"/>
    </row>
    <row r="9" spans="1:6" ht="14.25" customHeight="1" x14ac:dyDescent="0.2">
      <c r="A9" s="1952">
        <v>6</v>
      </c>
      <c r="B9" s="1222" t="s">
        <v>1353</v>
      </c>
      <c r="C9" s="1962"/>
      <c r="D9" s="1962"/>
      <c r="E9" s="1962"/>
      <c r="F9" s="1962"/>
    </row>
    <row r="10" spans="1:6" ht="14.25" customHeight="1" x14ac:dyDescent="0.2">
      <c r="A10" s="1952">
        <v>7</v>
      </c>
      <c r="B10" s="1222" t="s">
        <v>1354</v>
      </c>
      <c r="C10" s="1962"/>
      <c r="D10" s="1962"/>
      <c r="E10" s="1962"/>
      <c r="F10" s="1962"/>
    </row>
    <row r="11" spans="1:6" ht="15.75" customHeight="1" x14ac:dyDescent="0.2">
      <c r="A11" s="2167" t="s">
        <v>1959</v>
      </c>
      <c r="B11" s="1991"/>
      <c r="C11" s="1991"/>
      <c r="D11" s="1991"/>
      <c r="E11" s="1991"/>
      <c r="F11" s="1992"/>
    </row>
  </sheetData>
  <mergeCells count="5">
    <mergeCell ref="A1:F1"/>
    <mergeCell ref="A2:A3"/>
    <mergeCell ref="B2:B3"/>
    <mergeCell ref="D2:E2"/>
    <mergeCell ref="A11:F11"/>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0.28515625" style="1291" customWidth="1"/>
    <col min="2" max="2" width="32.28515625" style="1291" customWidth="1"/>
    <col min="3" max="8" width="15.7109375" style="1291" customWidth="1"/>
    <col min="9" max="10" width="15.28515625" style="1291" customWidth="1"/>
    <col min="11" max="16384" width="9.140625" style="1291"/>
  </cols>
  <sheetData>
    <row r="1" spans="1:10" ht="16.5" x14ac:dyDescent="0.3">
      <c r="A1" s="2050" t="s">
        <v>1279</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923" t="s">
        <v>96</v>
      </c>
      <c r="D3" s="1731" t="s">
        <v>95</v>
      </c>
      <c r="E3" s="2057" t="s">
        <v>96</v>
      </c>
      <c r="F3" s="2058"/>
      <c r="G3" s="1728" t="s">
        <v>95</v>
      </c>
      <c r="H3" s="2057" t="s">
        <v>96</v>
      </c>
      <c r="I3" s="2059"/>
      <c r="J3" s="2058"/>
    </row>
    <row r="4" spans="1:10"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ht="55.5" customHeight="1" x14ac:dyDescent="0.2">
      <c r="A7" s="1929" t="s">
        <v>1315</v>
      </c>
      <c r="B7" s="1859" t="s">
        <v>1316</v>
      </c>
      <c r="C7" s="1811" t="s">
        <v>1951</v>
      </c>
      <c r="D7" s="1811" t="s">
        <v>1952</v>
      </c>
      <c r="E7" s="1811" t="s">
        <v>1953</v>
      </c>
      <c r="F7" s="1811" t="s">
        <v>1954</v>
      </c>
      <c r="G7" s="1811" t="s">
        <v>1955</v>
      </c>
      <c r="H7" s="1811" t="s">
        <v>1956</v>
      </c>
      <c r="I7" s="1811" t="s">
        <v>1957</v>
      </c>
      <c r="J7" s="1811" t="s">
        <v>1957</v>
      </c>
    </row>
    <row r="8" spans="1:10" x14ac:dyDescent="0.2">
      <c r="A8" s="1918"/>
      <c r="B8" s="1724"/>
      <c r="C8" s="1812"/>
      <c r="D8" s="1812"/>
      <c r="E8" s="1812"/>
      <c r="F8" s="1812"/>
      <c r="G8" s="1812"/>
      <c r="H8" s="1812"/>
      <c r="I8" s="1812"/>
      <c r="J8" s="1812"/>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5"/>
    </row>
    <row r="18" spans="1:10" ht="54.75" customHeight="1" x14ac:dyDescent="0.2">
      <c r="A18" s="2048" t="s">
        <v>2026</v>
      </c>
      <c r="B18" s="2049"/>
      <c r="C18" s="2049"/>
      <c r="D18" s="2049"/>
      <c r="E18" s="2049"/>
      <c r="F18" s="2049"/>
      <c r="G18" s="2049"/>
      <c r="H18" s="2049"/>
      <c r="I18" s="2049"/>
      <c r="J18" s="1366" t="s">
        <v>1958</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8"/>
  <sheetViews>
    <sheetView workbookViewId="0">
      <selection sqref="A1:F1"/>
    </sheetView>
  </sheetViews>
  <sheetFormatPr defaultRowHeight="12.75" x14ac:dyDescent="0.2"/>
  <cols>
    <col min="1" max="1" width="26.7109375" style="1760" customWidth="1"/>
    <col min="2" max="2" width="18.7109375" style="1761" customWidth="1"/>
    <col min="3" max="6" width="18.7109375" style="1291" customWidth="1"/>
    <col min="7" max="16384" width="9.140625" style="1291"/>
  </cols>
  <sheetData>
    <row r="1" spans="1:7" ht="16.5" x14ac:dyDescent="0.3">
      <c r="A1" s="2062" t="s">
        <v>1280</v>
      </c>
      <c r="B1" s="2062"/>
      <c r="C1" s="2062"/>
      <c r="D1" s="2062"/>
      <c r="E1" s="2062"/>
      <c r="F1" s="2062"/>
    </row>
    <row r="2" spans="1:7" ht="15.75" customHeight="1" x14ac:dyDescent="0.2">
      <c r="A2" s="1954" t="s">
        <v>903</v>
      </c>
      <c r="B2" s="1739" t="s">
        <v>1618</v>
      </c>
      <c r="C2" s="2065" t="s">
        <v>1619</v>
      </c>
      <c r="D2" s="2066"/>
      <c r="E2" s="2066"/>
      <c r="F2" s="2067"/>
    </row>
    <row r="3" spans="1:7" ht="30.75" customHeight="1" x14ac:dyDescent="0.2">
      <c r="A3" s="1955" t="s">
        <v>1603</v>
      </c>
      <c r="B3" s="1930" t="s">
        <v>1194</v>
      </c>
      <c r="C3" s="1740" t="s">
        <v>1195</v>
      </c>
      <c r="D3" s="1740" t="s">
        <v>1194</v>
      </c>
      <c r="E3" s="1740" t="s">
        <v>1580</v>
      </c>
      <c r="F3" s="1741" t="s">
        <v>1581</v>
      </c>
      <c r="G3" s="1538"/>
    </row>
    <row r="4" spans="1:7" ht="13.5" customHeight="1" x14ac:dyDescent="0.2">
      <c r="A4" s="1956" t="s">
        <v>1604</v>
      </c>
      <c r="B4" s="1743" t="s">
        <v>1067</v>
      </c>
      <c r="C4" s="1742" t="s">
        <v>1067</v>
      </c>
      <c r="D4" s="1742" t="s">
        <v>1067</v>
      </c>
      <c r="E4" s="1742" t="s">
        <v>1067</v>
      </c>
      <c r="F4" s="1743" t="s">
        <v>880</v>
      </c>
      <c r="G4" s="1538"/>
    </row>
    <row r="5" spans="1:7" ht="13.5" customHeight="1" x14ac:dyDescent="0.2">
      <c r="A5" s="1957" t="s">
        <v>1601</v>
      </c>
      <c r="B5" s="1958"/>
      <c r="C5" s="1959"/>
      <c r="D5" s="1959"/>
      <c r="E5" s="1959"/>
      <c r="F5" s="1958"/>
      <c r="G5" s="1960"/>
    </row>
    <row r="6" spans="1:7" ht="13.5" customHeight="1" x14ac:dyDescent="0.2">
      <c r="A6" s="1957" t="s">
        <v>1602</v>
      </c>
      <c r="B6" s="1958"/>
      <c r="C6" s="1959"/>
      <c r="D6" s="1959"/>
      <c r="E6" s="1959"/>
      <c r="F6" s="1958"/>
      <c r="G6" s="1960"/>
    </row>
    <row r="7" spans="1:7" x14ac:dyDescent="0.2">
      <c r="A7" s="1961" t="s">
        <v>904</v>
      </c>
      <c r="B7" s="1745">
        <v>1</v>
      </c>
      <c r="C7" s="1746">
        <v>1</v>
      </c>
      <c r="D7" s="1746">
        <v>1</v>
      </c>
      <c r="E7" s="1747">
        <v>0</v>
      </c>
      <c r="F7" s="1748">
        <f>E7/C7</f>
        <v>0</v>
      </c>
    </row>
    <row r="8" spans="1:7" x14ac:dyDescent="0.2">
      <c r="A8" s="1749" t="s">
        <v>905</v>
      </c>
      <c r="B8" s="1750">
        <v>3</v>
      </c>
      <c r="C8" s="1750">
        <v>3</v>
      </c>
      <c r="D8" s="1750">
        <v>3</v>
      </c>
      <c r="E8" s="1751">
        <v>0</v>
      </c>
      <c r="F8" s="1748">
        <f>E8/C8</f>
        <v>0</v>
      </c>
    </row>
    <row r="9" spans="1:7" x14ac:dyDescent="0.2">
      <c r="A9" s="1749" t="s">
        <v>906</v>
      </c>
      <c r="B9" s="1750">
        <v>6</v>
      </c>
      <c r="C9" s="1750">
        <v>8</v>
      </c>
      <c r="D9" s="1750">
        <v>6</v>
      </c>
      <c r="E9" s="1751">
        <v>2</v>
      </c>
      <c r="F9" s="1748">
        <f t="shared" ref="F9:F14" si="0">E9/C9</f>
        <v>0.25</v>
      </c>
    </row>
    <row r="10" spans="1:7" x14ac:dyDescent="0.2">
      <c r="A10" s="1752" t="s">
        <v>907</v>
      </c>
      <c r="B10" s="1750">
        <v>7</v>
      </c>
      <c r="C10" s="1750">
        <v>15</v>
      </c>
      <c r="D10" s="1750">
        <v>7</v>
      </c>
      <c r="E10" s="1751">
        <v>8</v>
      </c>
      <c r="F10" s="1748">
        <f t="shared" si="0"/>
        <v>0.53333333333333333</v>
      </c>
    </row>
    <row r="11" spans="1:7" x14ac:dyDescent="0.2">
      <c r="A11" s="1752" t="s">
        <v>908</v>
      </c>
      <c r="B11" s="1750">
        <v>9</v>
      </c>
      <c r="C11" s="1750">
        <v>15</v>
      </c>
      <c r="D11" s="1750">
        <v>9</v>
      </c>
      <c r="E11" s="1751">
        <v>6</v>
      </c>
      <c r="F11" s="1748">
        <f t="shared" si="0"/>
        <v>0.4</v>
      </c>
    </row>
    <row r="12" spans="1:7" x14ac:dyDescent="0.2">
      <c r="A12" s="1752" t="s">
        <v>909</v>
      </c>
      <c r="B12" s="1750">
        <v>11</v>
      </c>
      <c r="C12" s="1750">
        <v>21</v>
      </c>
      <c r="D12" s="1750">
        <v>11</v>
      </c>
      <c r="E12" s="1751">
        <v>10</v>
      </c>
      <c r="F12" s="1748">
        <f t="shared" si="0"/>
        <v>0.47619047619047616</v>
      </c>
    </row>
    <row r="13" spans="1:7" x14ac:dyDescent="0.2">
      <c r="A13" s="1752" t="s">
        <v>910</v>
      </c>
      <c r="B13" s="1750">
        <v>18</v>
      </c>
      <c r="C13" s="1750">
        <v>30</v>
      </c>
      <c r="D13" s="1750">
        <v>18</v>
      </c>
      <c r="E13" s="1751">
        <v>12</v>
      </c>
      <c r="F13" s="1748">
        <f t="shared" si="0"/>
        <v>0.4</v>
      </c>
    </row>
    <row r="14" spans="1:7" x14ac:dyDescent="0.2">
      <c r="A14" s="1744" t="s">
        <v>29</v>
      </c>
      <c r="B14" s="1750">
        <f>SUM(B5:B13)</f>
        <v>55</v>
      </c>
      <c r="C14" s="1750">
        <f t="shared" ref="C14:E14" si="1">SUM(C5:C13)</f>
        <v>93</v>
      </c>
      <c r="D14" s="1750">
        <f t="shared" si="1"/>
        <v>55</v>
      </c>
      <c r="E14" s="1750">
        <f t="shared" si="1"/>
        <v>38</v>
      </c>
      <c r="F14" s="1748">
        <f t="shared" si="0"/>
        <v>0.40860215053763443</v>
      </c>
    </row>
    <row r="15" spans="1:7" ht="52.5" customHeight="1" x14ac:dyDescent="0.2">
      <c r="A15" s="2068" t="s">
        <v>1950</v>
      </c>
      <c r="B15" s="2069"/>
      <c r="C15" s="2069"/>
      <c r="D15" s="2069"/>
      <c r="E15" s="2069"/>
      <c r="F15" s="2070"/>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3"/>
      <c r="B87" s="1754"/>
      <c r="C87" s="1755"/>
      <c r="D87" s="1755"/>
      <c r="E87" s="1755"/>
    </row>
    <row r="88" spans="1:5" x14ac:dyDescent="0.2">
      <c r="A88" s="1753"/>
      <c r="B88" s="1754"/>
      <c r="C88" s="1755"/>
      <c r="D88" s="1755"/>
      <c r="E88" s="1755"/>
    </row>
    <row r="89" spans="1:5" x14ac:dyDescent="0.2">
      <c r="A89" s="1924"/>
      <c r="B89" s="1754"/>
      <c r="C89" s="1755"/>
      <c r="D89" s="1755"/>
      <c r="E89" s="1755"/>
    </row>
    <row r="90" spans="1:5" x14ac:dyDescent="0.2">
      <c r="A90" s="1924"/>
      <c r="B90" s="1754"/>
      <c r="C90" s="1755"/>
      <c r="D90" s="1755"/>
      <c r="E90" s="1755"/>
    </row>
    <row r="91" spans="1:5" x14ac:dyDescent="0.2">
      <c r="A91" s="1924"/>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1754"/>
      <c r="C94" s="1755"/>
      <c r="D94" s="1755"/>
      <c r="E94" s="1755"/>
    </row>
    <row r="95" spans="1:5" x14ac:dyDescent="0.2">
      <c r="A95" s="1753"/>
      <c r="B95" s="1754"/>
      <c r="C95" s="1755"/>
      <c r="D95" s="1755"/>
      <c r="E95" s="1755"/>
    </row>
    <row r="96" spans="1:5" x14ac:dyDescent="0.2">
      <c r="A96" s="1753"/>
      <c r="B96" s="2060"/>
      <c r="C96" s="1755"/>
      <c r="D96" s="1755"/>
      <c r="E96" s="1755"/>
    </row>
    <row r="97" spans="1:5" x14ac:dyDescent="0.2">
      <c r="A97" s="1758"/>
      <c r="B97" s="2060"/>
      <c r="C97" s="1755"/>
      <c r="D97" s="1755"/>
      <c r="E97" s="1755"/>
    </row>
    <row r="98" spans="1:5" x14ac:dyDescent="0.2">
      <c r="A98" s="1758"/>
      <c r="B98" s="2060"/>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1759"/>
      <c r="C134" s="1755"/>
      <c r="D134" s="1755"/>
      <c r="E134" s="1755"/>
    </row>
    <row r="135" spans="1:5" x14ac:dyDescent="0.2">
      <c r="A135" s="1753"/>
      <c r="B135" s="1754"/>
      <c r="C135" s="1755"/>
      <c r="D135" s="1755"/>
      <c r="E135" s="1755"/>
    </row>
    <row r="136" spans="1:5" x14ac:dyDescent="0.2">
      <c r="A136" s="1753"/>
      <c r="B136" s="2061"/>
      <c r="C136" s="1755"/>
      <c r="D136" s="1755"/>
      <c r="E136" s="1755"/>
    </row>
    <row r="137" spans="1:5" x14ac:dyDescent="0.2">
      <c r="A137" s="1753"/>
      <c r="B137" s="2061"/>
      <c r="C137" s="1755"/>
      <c r="D137" s="1755"/>
      <c r="E137" s="1755"/>
    </row>
    <row r="138" spans="1:5" x14ac:dyDescent="0.2">
      <c r="A138" s="1753"/>
      <c r="B138" s="1754"/>
      <c r="C138" s="1755"/>
      <c r="D138" s="1755"/>
      <c r="E138" s="1755"/>
    </row>
  </sheetData>
  <mergeCells count="5">
    <mergeCell ref="A1:F1"/>
    <mergeCell ref="C2:F2"/>
    <mergeCell ref="A15:F15"/>
    <mergeCell ref="B96:B98"/>
    <mergeCell ref="B136:B137"/>
  </mergeCell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3"/>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152" t="s">
        <v>1948</v>
      </c>
      <c r="B1" s="2153"/>
      <c r="C1" s="2153"/>
      <c r="D1" s="2153"/>
      <c r="E1" s="2153"/>
      <c r="F1" s="2154"/>
    </row>
    <row r="2" spans="1:6" x14ac:dyDescent="0.2">
      <c r="A2" s="2079" t="s">
        <v>1131</v>
      </c>
      <c r="B2" s="2080"/>
      <c r="C2" s="2081"/>
      <c r="D2" s="2081"/>
      <c r="E2" s="2081"/>
      <c r="F2" s="2082"/>
    </row>
    <row r="3" spans="1:6" x14ac:dyDescent="0.2">
      <c r="A3" s="2075" t="s">
        <v>1111</v>
      </c>
      <c r="B3" s="1925" t="s">
        <v>1618</v>
      </c>
      <c r="C3" s="2077" t="s">
        <v>1619</v>
      </c>
      <c r="D3" s="2078"/>
      <c r="E3" s="2078"/>
      <c r="F3" s="2078"/>
    </row>
    <row r="4" spans="1:6" ht="28.5" customHeight="1" x14ac:dyDescent="0.2">
      <c r="A4" s="2076"/>
      <c r="B4" s="1767" t="s">
        <v>95</v>
      </c>
      <c r="C4" s="1768" t="s">
        <v>98</v>
      </c>
      <c r="D4" s="1768" t="s">
        <v>893</v>
      </c>
      <c r="E4" s="1768" t="s">
        <v>95</v>
      </c>
      <c r="F4" s="1768" t="s">
        <v>894</v>
      </c>
    </row>
    <row r="5" spans="1:6" ht="14.25" customHeight="1" x14ac:dyDescent="0.2">
      <c r="A5" s="1762" t="s">
        <v>1627</v>
      </c>
      <c r="B5" s="1763">
        <v>120</v>
      </c>
      <c r="C5" s="1763">
        <v>125</v>
      </c>
      <c r="D5" s="1763">
        <v>100</v>
      </c>
      <c r="E5" s="1763">
        <v>95</v>
      </c>
      <c r="F5" s="1764">
        <f>(E5-C5)/E5</f>
        <v>-0.31578947368421051</v>
      </c>
    </row>
    <row r="6" spans="1:6" ht="14.25" customHeight="1" x14ac:dyDescent="0.2">
      <c r="A6" s="1765" t="s">
        <v>1532</v>
      </c>
      <c r="B6" s="1763"/>
      <c r="C6" s="1763"/>
      <c r="D6" s="1763"/>
      <c r="E6" s="1763"/>
      <c r="F6" s="1764"/>
    </row>
    <row r="7" spans="1:6" ht="14.25" customHeight="1" x14ac:dyDescent="0.2">
      <c r="A7" s="1765" t="s">
        <v>1609</v>
      </c>
      <c r="B7" s="1763"/>
      <c r="C7" s="1763"/>
      <c r="D7" s="1763"/>
      <c r="E7" s="1763"/>
      <c r="F7" s="1764"/>
    </row>
    <row r="8" spans="1:6" ht="14.25" customHeight="1" x14ac:dyDescent="0.2">
      <c r="A8" s="1765" t="s">
        <v>1607</v>
      </c>
      <c r="B8" s="1763">
        <v>125</v>
      </c>
      <c r="C8" s="1763">
        <v>244</v>
      </c>
      <c r="D8" s="1763">
        <v>250</v>
      </c>
      <c r="E8" s="1763">
        <v>248</v>
      </c>
      <c r="F8" s="1764">
        <f t="shared" ref="F8:F12" si="0">(E8-C8)/E8</f>
        <v>1.6129032258064516E-2</v>
      </c>
    </row>
    <row r="9" spans="1:6" ht="14.25" customHeight="1" x14ac:dyDescent="0.2">
      <c r="A9" s="1765" t="s">
        <v>1535</v>
      </c>
      <c r="B9" s="1763">
        <v>25</v>
      </c>
      <c r="C9" s="1763">
        <v>244</v>
      </c>
      <c r="D9" s="1763">
        <v>250</v>
      </c>
      <c r="E9" s="1763">
        <v>248</v>
      </c>
      <c r="F9" s="1764">
        <f t="shared" si="0"/>
        <v>1.6129032258064516E-2</v>
      </c>
    </row>
    <row r="10" spans="1:6" ht="14.25" customHeight="1" x14ac:dyDescent="0.2">
      <c r="A10" s="1765" t="s">
        <v>1536</v>
      </c>
      <c r="B10" s="1763">
        <v>45</v>
      </c>
      <c r="C10" s="1763">
        <v>244</v>
      </c>
      <c r="D10" s="1763">
        <v>250</v>
      </c>
      <c r="E10" s="1763">
        <v>248</v>
      </c>
      <c r="F10" s="1764">
        <f t="shared" si="0"/>
        <v>1.6129032258064516E-2</v>
      </c>
    </row>
    <row r="11" spans="1:6" ht="14.25" customHeight="1" x14ac:dyDescent="0.2">
      <c r="A11" s="1762" t="s">
        <v>1533</v>
      </c>
      <c r="B11" s="1763">
        <f>SUM(B8:B10)</f>
        <v>195</v>
      </c>
      <c r="C11" s="1763">
        <f t="shared" ref="C11:E11" si="1">SUM(C8:C10)</f>
        <v>732</v>
      </c>
      <c r="D11" s="1763">
        <f t="shared" si="1"/>
        <v>750</v>
      </c>
      <c r="E11" s="1763">
        <f t="shared" si="1"/>
        <v>744</v>
      </c>
      <c r="F11" s="1764">
        <f t="shared" si="0"/>
        <v>1.6129032258064516E-2</v>
      </c>
    </row>
    <row r="12" spans="1:6" ht="14.25" customHeight="1" x14ac:dyDescent="0.2">
      <c r="A12" s="1762" t="s">
        <v>1628</v>
      </c>
      <c r="B12" s="1763">
        <f>B11-B5</f>
        <v>75</v>
      </c>
      <c r="C12" s="1763">
        <f t="shared" ref="C12:E12" si="2">C11-C5</f>
        <v>607</v>
      </c>
      <c r="D12" s="1763">
        <f t="shared" si="2"/>
        <v>650</v>
      </c>
      <c r="E12" s="1763">
        <f t="shared" si="2"/>
        <v>649</v>
      </c>
      <c r="F12" s="1764">
        <f t="shared" si="0"/>
        <v>6.4714946070878271E-2</v>
      </c>
    </row>
    <row r="13" spans="1:6" ht="27" customHeight="1" x14ac:dyDescent="0.2">
      <c r="A13" s="2083" t="s">
        <v>1795</v>
      </c>
      <c r="B13" s="2084"/>
      <c r="C13" s="2084"/>
      <c r="D13" s="2084"/>
      <c r="E13" s="2084"/>
      <c r="F13" s="1919" t="s">
        <v>1949</v>
      </c>
    </row>
  </sheetData>
  <mergeCells count="5">
    <mergeCell ref="A1:F1"/>
    <mergeCell ref="A2:F2"/>
    <mergeCell ref="A3:A4"/>
    <mergeCell ref="C3:F3"/>
    <mergeCell ref="A13:E13"/>
  </mergeCell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5.75" customHeight="1" x14ac:dyDescent="0.2">
      <c r="A1" s="2157" t="s">
        <v>1947</v>
      </c>
      <c r="B1" s="2158"/>
      <c r="C1" s="2158"/>
      <c r="D1" s="2158"/>
      <c r="E1" s="2158"/>
      <c r="F1" s="2159"/>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31.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1946</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0.28515625" style="1291" customWidth="1"/>
    <col min="2" max="2" width="30.140625" style="1291" customWidth="1"/>
    <col min="3" max="8" width="15.7109375" style="1291" customWidth="1"/>
    <col min="9" max="10" width="15.42578125" style="1291" customWidth="1"/>
    <col min="11" max="16384" width="9.140625" style="1291"/>
  </cols>
  <sheetData>
    <row r="1" spans="1:10" ht="16.5" x14ac:dyDescent="0.3">
      <c r="A1" s="2050" t="s">
        <v>1281</v>
      </c>
      <c r="B1" s="2051"/>
      <c r="C1" s="2052"/>
      <c r="D1" s="2051"/>
      <c r="E1" s="2051"/>
      <c r="F1" s="2051"/>
      <c r="G1" s="2051"/>
      <c r="H1" s="2051"/>
      <c r="I1" s="2052"/>
      <c r="J1" s="2053"/>
    </row>
    <row r="2" spans="1:10" x14ac:dyDescent="0.2">
      <c r="A2" s="1727" t="s">
        <v>1106</v>
      </c>
      <c r="B2" s="2054" t="s">
        <v>1099</v>
      </c>
      <c r="C2" s="2057" t="s">
        <v>1619</v>
      </c>
      <c r="D2" s="2058"/>
      <c r="E2" s="2057" t="s">
        <v>1620</v>
      </c>
      <c r="F2" s="2059"/>
      <c r="G2" s="2058"/>
      <c r="H2" s="1728" t="s">
        <v>1625</v>
      </c>
      <c r="I2" s="2057" t="s">
        <v>1804</v>
      </c>
      <c r="J2" s="2058"/>
    </row>
    <row r="3" spans="1:10" x14ac:dyDescent="0.2">
      <c r="A3" s="1729"/>
      <c r="B3" s="2055"/>
      <c r="C3" s="1923" t="s">
        <v>96</v>
      </c>
      <c r="D3" s="1731" t="s">
        <v>95</v>
      </c>
      <c r="E3" s="2057" t="s">
        <v>96</v>
      </c>
      <c r="F3" s="2058"/>
      <c r="G3" s="1728" t="s">
        <v>95</v>
      </c>
      <c r="H3" s="2057" t="s">
        <v>96</v>
      </c>
      <c r="I3" s="2059"/>
      <c r="J3" s="2058"/>
    </row>
    <row r="4" spans="1:10"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120" t="s">
        <v>1124</v>
      </c>
      <c r="B6" s="2121"/>
      <c r="C6" s="2121"/>
      <c r="D6" s="2122"/>
      <c r="E6" s="2121"/>
      <c r="F6" s="2121"/>
      <c r="G6" s="2121"/>
      <c r="H6" s="2121"/>
      <c r="I6" s="2121"/>
      <c r="J6" s="2123"/>
    </row>
    <row r="7" spans="1:10" x14ac:dyDescent="0.2">
      <c r="A7" s="1826"/>
      <c r="B7" s="1820"/>
      <c r="C7" s="1821"/>
      <c r="D7" s="1821"/>
      <c r="E7" s="1821"/>
      <c r="F7" s="1821"/>
      <c r="G7" s="1821"/>
      <c r="H7" s="1821"/>
      <c r="I7" s="1821"/>
      <c r="J7" s="1821"/>
    </row>
    <row r="8" spans="1:10" x14ac:dyDescent="0.2">
      <c r="A8" s="1953"/>
      <c r="B8" s="1813"/>
      <c r="C8" s="1814"/>
      <c r="D8" s="1814"/>
      <c r="E8" s="1814"/>
      <c r="F8" s="1814"/>
      <c r="G8" s="1814"/>
      <c r="H8" s="1814"/>
      <c r="I8" s="1814"/>
      <c r="J8" s="1814"/>
    </row>
    <row r="9" spans="1:10" x14ac:dyDescent="0.2">
      <c r="A9" s="1813"/>
      <c r="B9" s="1813"/>
      <c r="C9" s="1813"/>
      <c r="D9" s="1813"/>
      <c r="E9" s="1813"/>
      <c r="F9" s="1813"/>
      <c r="G9" s="1813"/>
      <c r="H9" s="1813"/>
      <c r="I9" s="1813"/>
      <c r="J9" s="1813"/>
    </row>
    <row r="10" spans="1:10" x14ac:dyDescent="0.2">
      <c r="A10" s="1813"/>
      <c r="B10" s="1813"/>
      <c r="C10" s="1813"/>
      <c r="D10" s="1813"/>
      <c r="E10" s="1813"/>
      <c r="F10" s="1813"/>
      <c r="G10" s="1813"/>
      <c r="H10" s="1813"/>
      <c r="I10" s="1813"/>
      <c r="J10" s="1813"/>
    </row>
    <row r="11" spans="1:10" x14ac:dyDescent="0.2">
      <c r="A11" s="1813"/>
      <c r="B11" s="1813"/>
      <c r="C11" s="1813"/>
      <c r="D11" s="1813"/>
      <c r="E11" s="1813"/>
      <c r="F11" s="1813"/>
      <c r="G11" s="1813"/>
      <c r="H11" s="1813"/>
      <c r="I11" s="1813"/>
      <c r="J11" s="1813"/>
    </row>
    <row r="12" spans="1:10" x14ac:dyDescent="0.2">
      <c r="A12" s="1813"/>
      <c r="B12" s="1813"/>
      <c r="C12" s="1813"/>
      <c r="D12" s="1813"/>
      <c r="E12" s="1813"/>
      <c r="F12" s="1813"/>
      <c r="G12" s="1813"/>
      <c r="H12" s="1813"/>
      <c r="I12" s="1813"/>
      <c r="J12" s="1813"/>
    </row>
    <row r="13" spans="1:10" x14ac:dyDescent="0.2">
      <c r="A13" s="1813"/>
      <c r="B13" s="1813"/>
      <c r="C13" s="1813"/>
      <c r="D13" s="1813"/>
      <c r="E13" s="1813"/>
      <c r="F13" s="1813"/>
      <c r="G13" s="1813"/>
      <c r="H13" s="1813"/>
      <c r="I13" s="1813"/>
      <c r="J13" s="1813"/>
    </row>
    <row r="14" spans="1:10" x14ac:dyDescent="0.2">
      <c r="A14" s="1813"/>
      <c r="B14" s="1813"/>
      <c r="C14" s="1813"/>
      <c r="D14" s="1813"/>
      <c r="E14" s="1813"/>
      <c r="F14" s="1813"/>
      <c r="G14" s="1813"/>
      <c r="H14" s="1813"/>
      <c r="I14" s="1813"/>
      <c r="J14" s="1813"/>
    </row>
    <row r="15" spans="1:10" x14ac:dyDescent="0.2">
      <c r="A15" s="1813"/>
      <c r="B15" s="1813"/>
      <c r="C15" s="1813"/>
      <c r="D15" s="1813"/>
      <c r="E15" s="1813"/>
      <c r="F15" s="1813"/>
      <c r="G15" s="1813"/>
      <c r="H15" s="1813"/>
      <c r="I15" s="1813"/>
      <c r="J15" s="1813"/>
    </row>
    <row r="16" spans="1:10" x14ac:dyDescent="0.2">
      <c r="A16" s="1813"/>
      <c r="B16" s="1813"/>
      <c r="C16" s="1813"/>
      <c r="D16" s="1813"/>
      <c r="E16" s="1813"/>
      <c r="F16" s="1813"/>
      <c r="G16" s="1813"/>
      <c r="H16" s="1813"/>
      <c r="I16" s="1813"/>
      <c r="J16" s="1813"/>
    </row>
    <row r="17" spans="1:10" x14ac:dyDescent="0.2">
      <c r="A17" s="1813"/>
      <c r="B17" s="1813"/>
      <c r="C17" s="1813"/>
      <c r="D17" s="1813"/>
      <c r="E17" s="1813"/>
      <c r="F17" s="1813"/>
      <c r="G17" s="1813"/>
      <c r="H17" s="1813"/>
      <c r="I17" s="1813"/>
      <c r="J17" s="1815"/>
    </row>
    <row r="18" spans="1:10" ht="54" customHeight="1" x14ac:dyDescent="0.2">
      <c r="A18" s="2048" t="s">
        <v>2026</v>
      </c>
      <c r="B18" s="2049"/>
      <c r="C18" s="2049"/>
      <c r="D18" s="2049"/>
      <c r="E18" s="2049"/>
      <c r="F18" s="2049"/>
      <c r="G18" s="2049"/>
      <c r="H18" s="2049"/>
      <c r="I18" s="2049"/>
      <c r="J18" s="1366" t="s">
        <v>1945</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8.7109375" style="1761" customWidth="1"/>
    <col min="3" max="6" width="18.7109375" style="1291" customWidth="1"/>
    <col min="7" max="16384" width="9.140625" style="1291"/>
  </cols>
  <sheetData>
    <row r="1" spans="1:7" ht="16.5" x14ac:dyDescent="0.3">
      <c r="A1" s="2062" t="s">
        <v>1282</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3.25" customHeight="1" x14ac:dyDescent="0.2">
      <c r="A13" s="2068" t="s">
        <v>1944</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924"/>
      <c r="B87" s="1754"/>
      <c r="C87" s="1755"/>
      <c r="D87" s="1755"/>
      <c r="E87" s="1755"/>
    </row>
    <row r="88" spans="1:5" x14ac:dyDescent="0.2">
      <c r="A88" s="1924"/>
      <c r="B88" s="1754"/>
      <c r="C88" s="1755"/>
      <c r="D88" s="1755"/>
      <c r="E88" s="1755"/>
    </row>
    <row r="89" spans="1:5" x14ac:dyDescent="0.2">
      <c r="A89" s="1924"/>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K15"/>
  <sheetViews>
    <sheetView showGridLines="0" workbookViewId="0">
      <selection activeCell="A10" sqref="A10:D10"/>
    </sheetView>
  </sheetViews>
  <sheetFormatPr defaultRowHeight="15" x14ac:dyDescent="0.25"/>
  <cols>
    <col min="1" max="1" width="23.85546875" style="3" customWidth="1"/>
    <col min="2" max="2" width="18" style="3" customWidth="1"/>
    <col min="3" max="3" width="15.28515625" style="3" customWidth="1"/>
    <col min="4" max="4" width="13.5703125" style="3" customWidth="1"/>
    <col min="5" max="6" width="11.28515625" style="3" customWidth="1"/>
    <col min="7" max="7" width="9.140625" style="3"/>
    <col min="8" max="255" width="9.140625" style="2"/>
    <col min="256" max="256" width="4.5703125" style="2" customWidth="1"/>
    <col min="257" max="260" width="13.5703125" style="2" customWidth="1"/>
    <col min="261" max="262" width="11.28515625" style="2" customWidth="1"/>
    <col min="263" max="511" width="9.140625" style="2"/>
    <col min="512" max="512" width="4.5703125" style="2" customWidth="1"/>
    <col min="513" max="516" width="13.5703125" style="2" customWidth="1"/>
    <col min="517" max="518" width="11.28515625" style="2" customWidth="1"/>
    <col min="519" max="767" width="9.140625" style="2"/>
    <col min="768" max="768" width="4.5703125" style="2" customWidth="1"/>
    <col min="769" max="772" width="13.5703125" style="2" customWidth="1"/>
    <col min="773" max="774" width="11.28515625" style="2" customWidth="1"/>
    <col min="775" max="1023" width="9.140625" style="2"/>
    <col min="1024" max="1024" width="4.5703125" style="2" customWidth="1"/>
    <col min="1025" max="1028" width="13.5703125" style="2" customWidth="1"/>
    <col min="1029" max="1030" width="11.28515625" style="2" customWidth="1"/>
    <col min="1031" max="1279" width="9.140625" style="2"/>
    <col min="1280" max="1280" width="4.5703125" style="2" customWidth="1"/>
    <col min="1281" max="1284" width="13.5703125" style="2" customWidth="1"/>
    <col min="1285" max="1286" width="11.28515625" style="2" customWidth="1"/>
    <col min="1287" max="1535" width="9.140625" style="2"/>
    <col min="1536" max="1536" width="4.5703125" style="2" customWidth="1"/>
    <col min="1537" max="1540" width="13.5703125" style="2" customWidth="1"/>
    <col min="1541" max="1542" width="11.28515625" style="2" customWidth="1"/>
    <col min="1543" max="1791" width="9.140625" style="2"/>
    <col min="1792" max="1792" width="4.5703125" style="2" customWidth="1"/>
    <col min="1793" max="1796" width="13.5703125" style="2" customWidth="1"/>
    <col min="1797" max="1798" width="11.28515625" style="2" customWidth="1"/>
    <col min="1799" max="2047" width="9.140625" style="2"/>
    <col min="2048" max="2048" width="4.5703125" style="2" customWidth="1"/>
    <col min="2049" max="2052" width="13.5703125" style="2" customWidth="1"/>
    <col min="2053" max="2054" width="11.28515625" style="2" customWidth="1"/>
    <col min="2055" max="2303" width="9.140625" style="2"/>
    <col min="2304" max="2304" width="4.5703125" style="2" customWidth="1"/>
    <col min="2305" max="2308" width="13.5703125" style="2" customWidth="1"/>
    <col min="2309" max="2310" width="11.28515625" style="2" customWidth="1"/>
    <col min="2311" max="2559" width="9.140625" style="2"/>
    <col min="2560" max="2560" width="4.5703125" style="2" customWidth="1"/>
    <col min="2561" max="2564" width="13.5703125" style="2" customWidth="1"/>
    <col min="2565" max="2566" width="11.28515625" style="2" customWidth="1"/>
    <col min="2567" max="2815" width="9.140625" style="2"/>
    <col min="2816" max="2816" width="4.5703125" style="2" customWidth="1"/>
    <col min="2817" max="2820" width="13.5703125" style="2" customWidth="1"/>
    <col min="2821" max="2822" width="11.28515625" style="2" customWidth="1"/>
    <col min="2823" max="3071" width="9.140625" style="2"/>
    <col min="3072" max="3072" width="4.5703125" style="2" customWidth="1"/>
    <col min="3073" max="3076" width="13.5703125" style="2" customWidth="1"/>
    <col min="3077" max="3078" width="11.28515625" style="2" customWidth="1"/>
    <col min="3079" max="3327" width="9.140625" style="2"/>
    <col min="3328" max="3328" width="4.5703125" style="2" customWidth="1"/>
    <col min="3329" max="3332" width="13.5703125" style="2" customWidth="1"/>
    <col min="3333" max="3334" width="11.28515625" style="2" customWidth="1"/>
    <col min="3335" max="3583" width="9.140625" style="2"/>
    <col min="3584" max="3584" width="4.5703125" style="2" customWidth="1"/>
    <col min="3585" max="3588" width="13.5703125" style="2" customWidth="1"/>
    <col min="3589" max="3590" width="11.28515625" style="2" customWidth="1"/>
    <col min="3591" max="3839" width="9.140625" style="2"/>
    <col min="3840" max="3840" width="4.5703125" style="2" customWidth="1"/>
    <col min="3841" max="3844" width="13.5703125" style="2" customWidth="1"/>
    <col min="3845" max="3846" width="11.28515625" style="2" customWidth="1"/>
    <col min="3847" max="4095" width="9.140625" style="2"/>
    <col min="4096" max="4096" width="4.5703125" style="2" customWidth="1"/>
    <col min="4097" max="4100" width="13.5703125" style="2" customWidth="1"/>
    <col min="4101" max="4102" width="11.28515625" style="2" customWidth="1"/>
    <col min="4103" max="4351" width="9.140625" style="2"/>
    <col min="4352" max="4352" width="4.5703125" style="2" customWidth="1"/>
    <col min="4353" max="4356" width="13.5703125" style="2" customWidth="1"/>
    <col min="4357" max="4358" width="11.28515625" style="2" customWidth="1"/>
    <col min="4359" max="4607" width="9.140625" style="2"/>
    <col min="4608" max="4608" width="4.5703125" style="2" customWidth="1"/>
    <col min="4609" max="4612" width="13.5703125" style="2" customWidth="1"/>
    <col min="4613" max="4614" width="11.28515625" style="2" customWidth="1"/>
    <col min="4615" max="4863" width="9.140625" style="2"/>
    <col min="4864" max="4864" width="4.5703125" style="2" customWidth="1"/>
    <col min="4865" max="4868" width="13.5703125" style="2" customWidth="1"/>
    <col min="4869" max="4870" width="11.28515625" style="2" customWidth="1"/>
    <col min="4871" max="5119" width="9.140625" style="2"/>
    <col min="5120" max="5120" width="4.5703125" style="2" customWidth="1"/>
    <col min="5121" max="5124" width="13.5703125" style="2" customWidth="1"/>
    <col min="5125" max="5126" width="11.28515625" style="2" customWidth="1"/>
    <col min="5127" max="5375" width="9.140625" style="2"/>
    <col min="5376" max="5376" width="4.5703125" style="2" customWidth="1"/>
    <col min="5377" max="5380" width="13.5703125" style="2" customWidth="1"/>
    <col min="5381" max="5382" width="11.28515625" style="2" customWidth="1"/>
    <col min="5383" max="5631" width="9.140625" style="2"/>
    <col min="5632" max="5632" width="4.5703125" style="2" customWidth="1"/>
    <col min="5633" max="5636" width="13.5703125" style="2" customWidth="1"/>
    <col min="5637" max="5638" width="11.28515625" style="2" customWidth="1"/>
    <col min="5639" max="5887" width="9.140625" style="2"/>
    <col min="5888" max="5888" width="4.5703125" style="2" customWidth="1"/>
    <col min="5889" max="5892" width="13.5703125" style="2" customWidth="1"/>
    <col min="5893" max="5894" width="11.28515625" style="2" customWidth="1"/>
    <col min="5895" max="6143" width="9.140625" style="2"/>
    <col min="6144" max="6144" width="4.5703125" style="2" customWidth="1"/>
    <col min="6145" max="6148" width="13.5703125" style="2" customWidth="1"/>
    <col min="6149" max="6150" width="11.28515625" style="2" customWidth="1"/>
    <col min="6151" max="6399" width="9.140625" style="2"/>
    <col min="6400" max="6400" width="4.5703125" style="2" customWidth="1"/>
    <col min="6401" max="6404" width="13.5703125" style="2" customWidth="1"/>
    <col min="6405" max="6406" width="11.28515625" style="2" customWidth="1"/>
    <col min="6407" max="6655" width="9.140625" style="2"/>
    <col min="6656" max="6656" width="4.5703125" style="2" customWidth="1"/>
    <col min="6657" max="6660" width="13.5703125" style="2" customWidth="1"/>
    <col min="6661" max="6662" width="11.28515625" style="2" customWidth="1"/>
    <col min="6663" max="6911" width="9.140625" style="2"/>
    <col min="6912" max="6912" width="4.5703125" style="2" customWidth="1"/>
    <col min="6913" max="6916" width="13.5703125" style="2" customWidth="1"/>
    <col min="6917" max="6918" width="11.28515625" style="2" customWidth="1"/>
    <col min="6919" max="7167" width="9.140625" style="2"/>
    <col min="7168" max="7168" width="4.5703125" style="2" customWidth="1"/>
    <col min="7169" max="7172" width="13.5703125" style="2" customWidth="1"/>
    <col min="7173" max="7174" width="11.28515625" style="2" customWidth="1"/>
    <col min="7175" max="7423" width="9.140625" style="2"/>
    <col min="7424" max="7424" width="4.5703125" style="2" customWidth="1"/>
    <col min="7425" max="7428" width="13.5703125" style="2" customWidth="1"/>
    <col min="7429" max="7430" width="11.28515625" style="2" customWidth="1"/>
    <col min="7431" max="7679" width="9.140625" style="2"/>
    <col min="7680" max="7680" width="4.5703125" style="2" customWidth="1"/>
    <col min="7681" max="7684" width="13.5703125" style="2" customWidth="1"/>
    <col min="7685" max="7686" width="11.28515625" style="2" customWidth="1"/>
    <col min="7687" max="7935" width="9.140625" style="2"/>
    <col min="7936" max="7936" width="4.5703125" style="2" customWidth="1"/>
    <col min="7937" max="7940" width="13.5703125" style="2" customWidth="1"/>
    <col min="7941" max="7942" width="11.28515625" style="2" customWidth="1"/>
    <col min="7943" max="8191" width="9.140625" style="2"/>
    <col min="8192" max="8192" width="4.5703125" style="2" customWidth="1"/>
    <col min="8193" max="8196" width="13.5703125" style="2" customWidth="1"/>
    <col min="8197" max="8198" width="11.28515625" style="2" customWidth="1"/>
    <col min="8199" max="8447" width="9.140625" style="2"/>
    <col min="8448" max="8448" width="4.5703125" style="2" customWidth="1"/>
    <col min="8449" max="8452" width="13.5703125" style="2" customWidth="1"/>
    <col min="8453" max="8454" width="11.28515625" style="2" customWidth="1"/>
    <col min="8455" max="8703" width="9.140625" style="2"/>
    <col min="8704" max="8704" width="4.5703125" style="2" customWidth="1"/>
    <col min="8705" max="8708" width="13.5703125" style="2" customWidth="1"/>
    <col min="8709" max="8710" width="11.28515625" style="2" customWidth="1"/>
    <col min="8711" max="8959" width="9.140625" style="2"/>
    <col min="8960" max="8960" width="4.5703125" style="2" customWidth="1"/>
    <col min="8961" max="8964" width="13.5703125" style="2" customWidth="1"/>
    <col min="8965" max="8966" width="11.28515625" style="2" customWidth="1"/>
    <col min="8967" max="9215" width="9.140625" style="2"/>
    <col min="9216" max="9216" width="4.5703125" style="2" customWidth="1"/>
    <col min="9217" max="9220" width="13.5703125" style="2" customWidth="1"/>
    <col min="9221" max="9222" width="11.28515625" style="2" customWidth="1"/>
    <col min="9223" max="9471" width="9.140625" style="2"/>
    <col min="9472" max="9472" width="4.5703125" style="2" customWidth="1"/>
    <col min="9473" max="9476" width="13.5703125" style="2" customWidth="1"/>
    <col min="9477" max="9478" width="11.28515625" style="2" customWidth="1"/>
    <col min="9479" max="9727" width="9.140625" style="2"/>
    <col min="9728" max="9728" width="4.5703125" style="2" customWidth="1"/>
    <col min="9729" max="9732" width="13.5703125" style="2" customWidth="1"/>
    <col min="9733" max="9734" width="11.28515625" style="2" customWidth="1"/>
    <col min="9735" max="9983" width="9.140625" style="2"/>
    <col min="9984" max="9984" width="4.5703125" style="2" customWidth="1"/>
    <col min="9985" max="9988" width="13.5703125" style="2" customWidth="1"/>
    <col min="9989" max="9990" width="11.28515625" style="2" customWidth="1"/>
    <col min="9991" max="10239" width="9.140625" style="2"/>
    <col min="10240" max="10240" width="4.5703125" style="2" customWidth="1"/>
    <col min="10241" max="10244" width="13.5703125" style="2" customWidth="1"/>
    <col min="10245" max="10246" width="11.28515625" style="2" customWidth="1"/>
    <col min="10247" max="10495" width="9.140625" style="2"/>
    <col min="10496" max="10496" width="4.5703125" style="2" customWidth="1"/>
    <col min="10497" max="10500" width="13.5703125" style="2" customWidth="1"/>
    <col min="10501" max="10502" width="11.28515625" style="2" customWidth="1"/>
    <col min="10503" max="10751" width="9.140625" style="2"/>
    <col min="10752" max="10752" width="4.5703125" style="2" customWidth="1"/>
    <col min="10753" max="10756" width="13.5703125" style="2" customWidth="1"/>
    <col min="10757" max="10758" width="11.28515625" style="2" customWidth="1"/>
    <col min="10759" max="11007" width="9.140625" style="2"/>
    <col min="11008" max="11008" width="4.5703125" style="2" customWidth="1"/>
    <col min="11009" max="11012" width="13.5703125" style="2" customWidth="1"/>
    <col min="11013" max="11014" width="11.28515625" style="2" customWidth="1"/>
    <col min="11015" max="11263" width="9.140625" style="2"/>
    <col min="11264" max="11264" width="4.5703125" style="2" customWidth="1"/>
    <col min="11265" max="11268" width="13.5703125" style="2" customWidth="1"/>
    <col min="11269" max="11270" width="11.28515625" style="2" customWidth="1"/>
    <col min="11271" max="11519" width="9.140625" style="2"/>
    <col min="11520" max="11520" width="4.5703125" style="2" customWidth="1"/>
    <col min="11521" max="11524" width="13.5703125" style="2" customWidth="1"/>
    <col min="11525" max="11526" width="11.28515625" style="2" customWidth="1"/>
    <col min="11527" max="11775" width="9.140625" style="2"/>
    <col min="11776" max="11776" width="4.5703125" style="2" customWidth="1"/>
    <col min="11777" max="11780" width="13.5703125" style="2" customWidth="1"/>
    <col min="11781" max="11782" width="11.28515625" style="2" customWidth="1"/>
    <col min="11783" max="12031" width="9.140625" style="2"/>
    <col min="12032" max="12032" width="4.5703125" style="2" customWidth="1"/>
    <col min="12033" max="12036" width="13.5703125" style="2" customWidth="1"/>
    <col min="12037" max="12038" width="11.28515625" style="2" customWidth="1"/>
    <col min="12039" max="12287" width="9.140625" style="2"/>
    <col min="12288" max="12288" width="4.5703125" style="2" customWidth="1"/>
    <col min="12289" max="12292" width="13.5703125" style="2" customWidth="1"/>
    <col min="12293" max="12294" width="11.28515625" style="2" customWidth="1"/>
    <col min="12295" max="12543" width="9.140625" style="2"/>
    <col min="12544" max="12544" width="4.5703125" style="2" customWidth="1"/>
    <col min="12545" max="12548" width="13.5703125" style="2" customWidth="1"/>
    <col min="12549" max="12550" width="11.28515625" style="2" customWidth="1"/>
    <col min="12551" max="12799" width="9.140625" style="2"/>
    <col min="12800" max="12800" width="4.5703125" style="2" customWidth="1"/>
    <col min="12801" max="12804" width="13.5703125" style="2" customWidth="1"/>
    <col min="12805" max="12806" width="11.28515625" style="2" customWidth="1"/>
    <col min="12807" max="13055" width="9.140625" style="2"/>
    <col min="13056" max="13056" width="4.5703125" style="2" customWidth="1"/>
    <col min="13057" max="13060" width="13.5703125" style="2" customWidth="1"/>
    <col min="13061" max="13062" width="11.28515625" style="2" customWidth="1"/>
    <col min="13063" max="13311" width="9.140625" style="2"/>
    <col min="13312" max="13312" width="4.5703125" style="2" customWidth="1"/>
    <col min="13313" max="13316" width="13.5703125" style="2" customWidth="1"/>
    <col min="13317" max="13318" width="11.28515625" style="2" customWidth="1"/>
    <col min="13319" max="13567" width="9.140625" style="2"/>
    <col min="13568" max="13568" width="4.5703125" style="2" customWidth="1"/>
    <col min="13569" max="13572" width="13.5703125" style="2" customWidth="1"/>
    <col min="13573" max="13574" width="11.28515625" style="2" customWidth="1"/>
    <col min="13575" max="13823" width="9.140625" style="2"/>
    <col min="13824" max="13824" width="4.5703125" style="2" customWidth="1"/>
    <col min="13825" max="13828" width="13.5703125" style="2" customWidth="1"/>
    <col min="13829" max="13830" width="11.28515625" style="2" customWidth="1"/>
    <col min="13831" max="14079" width="9.140625" style="2"/>
    <col min="14080" max="14080" width="4.5703125" style="2" customWidth="1"/>
    <col min="14081" max="14084" width="13.5703125" style="2" customWidth="1"/>
    <col min="14085" max="14086" width="11.28515625" style="2" customWidth="1"/>
    <col min="14087" max="14335" width="9.140625" style="2"/>
    <col min="14336" max="14336" width="4.5703125" style="2" customWidth="1"/>
    <col min="14337" max="14340" width="13.5703125" style="2" customWidth="1"/>
    <col min="14341" max="14342" width="11.28515625" style="2" customWidth="1"/>
    <col min="14343" max="14591" width="9.140625" style="2"/>
    <col min="14592" max="14592" width="4.5703125" style="2" customWidth="1"/>
    <col min="14593" max="14596" width="13.5703125" style="2" customWidth="1"/>
    <col min="14597" max="14598" width="11.28515625" style="2" customWidth="1"/>
    <col min="14599" max="14847" width="9.140625" style="2"/>
    <col min="14848" max="14848" width="4.5703125" style="2" customWidth="1"/>
    <col min="14849" max="14852" width="13.5703125" style="2" customWidth="1"/>
    <col min="14853" max="14854" width="11.28515625" style="2" customWidth="1"/>
    <col min="14855" max="15103" width="9.140625" style="2"/>
    <col min="15104" max="15104" width="4.5703125" style="2" customWidth="1"/>
    <col min="15105" max="15108" width="13.5703125" style="2" customWidth="1"/>
    <col min="15109" max="15110" width="11.28515625" style="2" customWidth="1"/>
    <col min="15111" max="15359" width="9.140625" style="2"/>
    <col min="15360" max="15360" width="4.5703125" style="2" customWidth="1"/>
    <col min="15361" max="15364" width="13.5703125" style="2" customWidth="1"/>
    <col min="15365" max="15366" width="11.28515625" style="2" customWidth="1"/>
    <col min="15367" max="15615" width="9.140625" style="2"/>
    <col min="15616" max="15616" width="4.5703125" style="2" customWidth="1"/>
    <col min="15617" max="15620" width="13.5703125" style="2" customWidth="1"/>
    <col min="15621" max="15622" width="11.28515625" style="2" customWidth="1"/>
    <col min="15623" max="15871" width="9.140625" style="2"/>
    <col min="15872" max="15872" width="4.5703125" style="2" customWidth="1"/>
    <col min="15873" max="15876" width="13.5703125" style="2" customWidth="1"/>
    <col min="15877" max="15878" width="11.28515625" style="2" customWidth="1"/>
    <col min="15879" max="16127" width="9.140625" style="2"/>
    <col min="16128" max="16128" width="4.5703125" style="2" customWidth="1"/>
    <col min="16129" max="16132" width="13.5703125" style="2" customWidth="1"/>
    <col min="16133" max="16134" width="11.28515625" style="2" customWidth="1"/>
    <col min="16135" max="16384" width="9.140625" style="2"/>
  </cols>
  <sheetData>
    <row r="1" spans="1:11" ht="18" customHeight="1" x14ac:dyDescent="0.25">
      <c r="A1" s="2009" t="s">
        <v>1676</v>
      </c>
      <c r="B1" s="2010"/>
      <c r="C1" s="2010"/>
      <c r="D1" s="2010"/>
      <c r="E1" s="2010"/>
      <c r="F1" s="2011"/>
    </row>
    <row r="2" spans="1:11" ht="63.75" x14ac:dyDescent="0.25">
      <c r="A2" s="1205" t="s">
        <v>535</v>
      </c>
      <c r="B2" s="1205" t="s">
        <v>712</v>
      </c>
      <c r="C2" s="1205" t="s">
        <v>123</v>
      </c>
      <c r="D2" s="1205" t="s">
        <v>536</v>
      </c>
      <c r="E2" s="1205" t="s">
        <v>1622</v>
      </c>
      <c r="F2" s="1205" t="s">
        <v>537</v>
      </c>
    </row>
    <row r="3" spans="1:11" ht="15" customHeight="1" x14ac:dyDescent="0.3">
      <c r="A3" s="1221"/>
      <c r="B3" s="1221"/>
      <c r="C3" s="1221"/>
      <c r="D3" s="1221"/>
      <c r="E3" s="1221"/>
      <c r="F3" s="1221"/>
    </row>
    <row r="4" spans="1:11" ht="16.5" x14ac:dyDescent="0.3">
      <c r="A4" s="1221"/>
      <c r="B4" s="1221"/>
      <c r="C4" s="1221"/>
      <c r="D4" s="1221"/>
      <c r="E4" s="1221"/>
      <c r="F4" s="1221"/>
    </row>
    <row r="5" spans="1:11" ht="16.5" x14ac:dyDescent="0.3">
      <c r="A5" s="1221"/>
      <c r="B5" s="1221"/>
      <c r="C5" s="1221"/>
      <c r="D5" s="1221"/>
      <c r="E5" s="1221"/>
      <c r="F5" s="1221"/>
    </row>
    <row r="6" spans="1:11" ht="16.5" x14ac:dyDescent="0.3">
      <c r="A6" s="1221"/>
      <c r="B6" s="1221"/>
      <c r="C6" s="1221"/>
      <c r="D6" s="1221"/>
      <c r="E6" s="1221"/>
      <c r="F6" s="1221"/>
    </row>
    <row r="7" spans="1:11" ht="16.5" x14ac:dyDescent="0.3">
      <c r="A7" s="1221"/>
      <c r="B7" s="1221"/>
      <c r="C7" s="1221"/>
      <c r="D7" s="1221"/>
      <c r="E7" s="1221"/>
      <c r="F7" s="1221"/>
    </row>
    <row r="8" spans="1:11" ht="16.5" x14ac:dyDescent="0.3">
      <c r="A8" s="1221"/>
      <c r="B8" s="1221"/>
      <c r="C8" s="1221"/>
      <c r="D8" s="1221"/>
      <c r="E8" s="1221"/>
      <c r="F8" s="1221"/>
    </row>
    <row r="9" spans="1:11" ht="16.5" x14ac:dyDescent="0.3">
      <c r="A9" s="1221"/>
      <c r="B9" s="1221"/>
      <c r="C9" s="1221"/>
      <c r="D9" s="1221"/>
      <c r="E9" s="1221"/>
      <c r="F9" s="1221"/>
    </row>
    <row r="10" spans="1:11" ht="14.25" customHeight="1" x14ac:dyDescent="0.25">
      <c r="A10" s="2014" t="s">
        <v>1675</v>
      </c>
      <c r="B10" s="2015"/>
      <c r="C10" s="2015"/>
      <c r="D10" s="2015"/>
      <c r="E10" s="2012" t="s">
        <v>1697</v>
      </c>
      <c r="F10" s="2013"/>
    </row>
    <row r="15" spans="1:11" x14ac:dyDescent="0.25">
      <c r="K15" s="9"/>
    </row>
  </sheetData>
  <mergeCells count="3">
    <mergeCell ref="A1:F1"/>
    <mergeCell ref="E10:F10"/>
    <mergeCell ref="A10:D10"/>
  </mergeCells>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1942</v>
      </c>
      <c r="B1" s="2073"/>
      <c r="C1" s="2073"/>
      <c r="D1" s="2073"/>
      <c r="E1" s="2073"/>
      <c r="F1" s="2074"/>
    </row>
    <row r="2" spans="1:6" x14ac:dyDescent="0.2">
      <c r="A2" s="2079" t="s">
        <v>1131</v>
      </c>
      <c r="B2" s="2080"/>
      <c r="C2" s="2108"/>
      <c r="D2" s="2108"/>
      <c r="E2" s="2108"/>
      <c r="F2" s="2109"/>
    </row>
    <row r="3" spans="1:6" x14ac:dyDescent="0.2">
      <c r="A3" s="2075" t="s">
        <v>1111</v>
      </c>
      <c r="B3" s="1925" t="s">
        <v>1618</v>
      </c>
      <c r="C3" s="2077" t="s">
        <v>1619</v>
      </c>
      <c r="D3" s="2078"/>
      <c r="E3" s="2078"/>
      <c r="F3" s="2078"/>
    </row>
    <row r="4" spans="1:6" ht="33" customHeight="1" x14ac:dyDescent="0.2">
      <c r="A4" s="2076"/>
      <c r="B4" s="1767" t="s">
        <v>95</v>
      </c>
      <c r="C4" s="1768" t="s">
        <v>98</v>
      </c>
      <c r="D4" s="1768" t="s">
        <v>893</v>
      </c>
      <c r="E4" s="1768" t="s">
        <v>95</v>
      </c>
      <c r="F4" s="1768" t="s">
        <v>894</v>
      </c>
    </row>
    <row r="5" spans="1:6" ht="15" customHeight="1" x14ac:dyDescent="0.2">
      <c r="A5" s="1762" t="s">
        <v>1627</v>
      </c>
      <c r="B5" s="1763">
        <v>120</v>
      </c>
      <c r="C5" s="1763">
        <v>125</v>
      </c>
      <c r="D5" s="1763">
        <v>100</v>
      </c>
      <c r="E5" s="1763">
        <v>95</v>
      </c>
      <c r="F5" s="1764">
        <f>(E5-C5)/E5</f>
        <v>-0.31578947368421051</v>
      </c>
    </row>
    <row r="6" spans="1:6" ht="15" customHeight="1" x14ac:dyDescent="0.2">
      <c r="A6" s="1765" t="s">
        <v>1532</v>
      </c>
      <c r="B6" s="1763"/>
      <c r="C6" s="1763"/>
      <c r="D6" s="1763"/>
      <c r="E6" s="1763"/>
      <c r="F6" s="1764"/>
    </row>
    <row r="7" spans="1:6" ht="15" customHeight="1" x14ac:dyDescent="0.2">
      <c r="A7" s="1765" t="s">
        <v>1534</v>
      </c>
      <c r="B7" s="1763">
        <v>125</v>
      </c>
      <c r="C7" s="1763">
        <v>244</v>
      </c>
      <c r="D7" s="1763">
        <v>250</v>
      </c>
      <c r="E7" s="1763">
        <v>248</v>
      </c>
      <c r="F7" s="1764">
        <f t="shared" ref="F7:F11" si="0">(E7-C7)/E7</f>
        <v>1.6129032258064516E-2</v>
      </c>
    </row>
    <row r="8" spans="1:6" ht="15" customHeight="1" x14ac:dyDescent="0.2">
      <c r="A8" s="1765" t="s">
        <v>1535</v>
      </c>
      <c r="B8" s="1763">
        <v>25</v>
      </c>
      <c r="C8" s="1763">
        <v>244</v>
      </c>
      <c r="D8" s="1763">
        <v>250</v>
      </c>
      <c r="E8" s="1763">
        <v>248</v>
      </c>
      <c r="F8" s="1764">
        <f t="shared" si="0"/>
        <v>1.6129032258064516E-2</v>
      </c>
    </row>
    <row r="9" spans="1:6" ht="15" customHeight="1" x14ac:dyDescent="0.2">
      <c r="A9" s="1765" t="s">
        <v>1536</v>
      </c>
      <c r="B9" s="1763">
        <v>45</v>
      </c>
      <c r="C9" s="1763">
        <v>244</v>
      </c>
      <c r="D9" s="1763">
        <v>250</v>
      </c>
      <c r="E9" s="1763">
        <v>248</v>
      </c>
      <c r="F9" s="1764">
        <f t="shared" si="0"/>
        <v>1.6129032258064516E-2</v>
      </c>
    </row>
    <row r="10" spans="1:6" ht="1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6.25" customHeight="1" x14ac:dyDescent="0.2">
      <c r="A12" s="2083" t="s">
        <v>1795</v>
      </c>
      <c r="B12" s="2084"/>
      <c r="C12" s="2084"/>
      <c r="D12" s="2084"/>
      <c r="E12" s="2084"/>
      <c r="F12" s="1919" t="s">
        <v>1943</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30" customHeight="1" x14ac:dyDescent="0.3">
      <c r="A1" s="2110" t="s">
        <v>1940</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33"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1941</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5.140625" style="1291" customWidth="1"/>
    <col min="2" max="2" width="31.85546875" style="1291" customWidth="1"/>
    <col min="3" max="8" width="15.7109375" style="1291" customWidth="1"/>
    <col min="9" max="10" width="15.5703125" style="1291" customWidth="1"/>
    <col min="11" max="16384" width="9.140625" style="1291"/>
  </cols>
  <sheetData>
    <row r="1" spans="1:10" ht="16.5" x14ac:dyDescent="0.3">
      <c r="A1" s="2050" t="s">
        <v>1283</v>
      </c>
      <c r="B1" s="2051"/>
      <c r="C1" s="2052"/>
      <c r="D1" s="2051"/>
      <c r="E1" s="2051"/>
      <c r="F1" s="2051"/>
      <c r="G1" s="2051"/>
      <c r="H1" s="2051"/>
      <c r="I1" s="2052"/>
      <c r="J1" s="2053"/>
    </row>
    <row r="2" spans="1:10" x14ac:dyDescent="0.2">
      <c r="A2" s="1727" t="s">
        <v>1106</v>
      </c>
      <c r="B2" s="2054" t="s">
        <v>1099</v>
      </c>
      <c r="C2" s="2057" t="s">
        <v>1619</v>
      </c>
      <c r="D2" s="2058"/>
      <c r="E2" s="2057" t="s">
        <v>1620</v>
      </c>
      <c r="F2" s="2059"/>
      <c r="G2" s="2058"/>
      <c r="H2" s="1728" t="s">
        <v>1625</v>
      </c>
      <c r="I2" s="2057" t="s">
        <v>1804</v>
      </c>
      <c r="J2" s="2058"/>
    </row>
    <row r="3" spans="1:10" x14ac:dyDescent="0.2">
      <c r="A3" s="1729"/>
      <c r="B3" s="2055"/>
      <c r="C3" s="1923" t="s">
        <v>96</v>
      </c>
      <c r="D3" s="1731" t="s">
        <v>95</v>
      </c>
      <c r="E3" s="2057" t="s">
        <v>96</v>
      </c>
      <c r="F3" s="2058"/>
      <c r="G3" s="1728" t="s">
        <v>95</v>
      </c>
      <c r="H3" s="2057" t="s">
        <v>96</v>
      </c>
      <c r="I3" s="2059"/>
      <c r="J3" s="2058"/>
    </row>
    <row r="4" spans="1:10"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x14ac:dyDescent="0.2">
      <c r="A7" s="1929"/>
      <c r="B7" s="1859"/>
      <c r="C7" s="1811"/>
      <c r="D7" s="1811"/>
      <c r="E7" s="1811"/>
      <c r="F7" s="1811"/>
      <c r="G7" s="1811"/>
      <c r="H7" s="1811"/>
      <c r="I7" s="1811"/>
      <c r="J7" s="1811"/>
    </row>
    <row r="8" spans="1:10" x14ac:dyDescent="0.2">
      <c r="A8" s="1918"/>
      <c r="B8" s="1724"/>
      <c r="C8" s="1812"/>
      <c r="D8" s="1812"/>
      <c r="E8" s="1812"/>
      <c r="F8" s="1812"/>
      <c r="G8" s="1812"/>
      <c r="H8" s="1812"/>
      <c r="I8" s="1812"/>
      <c r="J8" s="1812"/>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5"/>
    </row>
    <row r="18" spans="1:10" ht="52.5" customHeight="1" x14ac:dyDescent="0.2">
      <c r="A18" s="2048" t="s">
        <v>2026</v>
      </c>
      <c r="B18" s="2049"/>
      <c r="C18" s="2049"/>
      <c r="D18" s="2049"/>
      <c r="E18" s="2049"/>
      <c r="F18" s="2049"/>
      <c r="G18" s="2049"/>
      <c r="H18" s="2049"/>
      <c r="I18" s="2049"/>
      <c r="J18" s="1366" t="s">
        <v>1939</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9" style="1761" customWidth="1"/>
    <col min="3" max="6" width="19" style="1291" customWidth="1"/>
    <col min="7" max="16384" width="9.140625" style="1291"/>
  </cols>
  <sheetData>
    <row r="1" spans="1:7" ht="16.5" x14ac:dyDescent="0.3">
      <c r="A1" s="2062" t="s">
        <v>1284</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3.25" customHeight="1" x14ac:dyDescent="0.2">
      <c r="A13" s="2068" t="s">
        <v>1938</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924"/>
      <c r="B87" s="1754"/>
      <c r="C87" s="1755"/>
      <c r="D87" s="1755"/>
      <c r="E87" s="1755"/>
    </row>
    <row r="88" spans="1:5" x14ac:dyDescent="0.2">
      <c r="A88" s="1924"/>
      <c r="B88" s="1754"/>
      <c r="C88" s="1755"/>
      <c r="D88" s="1755"/>
      <c r="E88" s="1755"/>
    </row>
    <row r="89" spans="1:5" x14ac:dyDescent="0.2">
      <c r="A89" s="1924"/>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152" t="s">
        <v>1936</v>
      </c>
      <c r="B1" s="2153"/>
      <c r="C1" s="2153"/>
      <c r="D1" s="2153"/>
      <c r="E1" s="2153"/>
      <c r="F1" s="2154"/>
    </row>
    <row r="2" spans="1:6" x14ac:dyDescent="0.2">
      <c r="A2" s="2079" t="s">
        <v>1131</v>
      </c>
      <c r="B2" s="2080"/>
      <c r="C2" s="2081"/>
      <c r="D2" s="2081"/>
      <c r="E2" s="2081"/>
      <c r="F2" s="2082"/>
    </row>
    <row r="3" spans="1:6" x14ac:dyDescent="0.2">
      <c r="A3" s="2075" t="s">
        <v>1111</v>
      </c>
      <c r="B3" s="1925" t="s">
        <v>1618</v>
      </c>
      <c r="C3" s="2077" t="s">
        <v>1619</v>
      </c>
      <c r="D3" s="2078"/>
      <c r="E3" s="2078"/>
      <c r="F3" s="2078"/>
    </row>
    <row r="4" spans="1:6" ht="33" customHeight="1" x14ac:dyDescent="0.2">
      <c r="A4" s="2076"/>
      <c r="B4" s="1767" t="s">
        <v>95</v>
      </c>
      <c r="C4" s="1768" t="s">
        <v>98</v>
      </c>
      <c r="D4" s="1768" t="s">
        <v>893</v>
      </c>
      <c r="E4" s="1768" t="s">
        <v>95</v>
      </c>
      <c r="F4" s="1768" t="s">
        <v>894</v>
      </c>
    </row>
    <row r="5" spans="1:6" ht="15.75" customHeight="1" x14ac:dyDescent="0.2">
      <c r="A5" s="1762" t="s">
        <v>1627</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919" t="s">
        <v>1937</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7.25" customHeight="1" x14ac:dyDescent="0.3">
      <c r="A1" s="2110" t="s">
        <v>1934</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30.7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1935</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6.140625" style="1291" customWidth="1"/>
    <col min="2" max="2" width="41.140625" style="1291" customWidth="1"/>
    <col min="3" max="8" width="15.7109375" style="1291" customWidth="1"/>
    <col min="9" max="10" width="15.42578125" style="1291" customWidth="1"/>
    <col min="11" max="16384" width="9.140625" style="1291"/>
  </cols>
  <sheetData>
    <row r="1" spans="1:10" ht="16.5" x14ac:dyDescent="0.3">
      <c r="A1" s="2050" t="s">
        <v>1285</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923" t="s">
        <v>96</v>
      </c>
      <c r="D3" s="1731" t="s">
        <v>95</v>
      </c>
      <c r="E3" s="2057" t="s">
        <v>96</v>
      </c>
      <c r="F3" s="2058"/>
      <c r="G3" s="1728" t="s">
        <v>95</v>
      </c>
      <c r="H3" s="2057" t="s">
        <v>96</v>
      </c>
      <c r="I3" s="2059"/>
      <c r="J3" s="2058"/>
    </row>
    <row r="4" spans="1:10"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120" t="s">
        <v>1124</v>
      </c>
      <c r="B6" s="2121"/>
      <c r="C6" s="2121"/>
      <c r="D6" s="2122"/>
      <c r="E6" s="2121"/>
      <c r="F6" s="2121"/>
      <c r="G6" s="2121"/>
      <c r="H6" s="2121"/>
      <c r="I6" s="2121"/>
      <c r="J6" s="2123"/>
    </row>
    <row r="7" spans="1:10" x14ac:dyDescent="0.2">
      <c r="A7" s="1826"/>
      <c r="B7" s="1820"/>
      <c r="C7" s="1821"/>
      <c r="D7" s="1821"/>
      <c r="E7" s="1821"/>
      <c r="F7" s="1821"/>
      <c r="G7" s="1821"/>
      <c r="H7" s="1821"/>
      <c r="I7" s="1821"/>
      <c r="J7" s="1821"/>
    </row>
    <row r="8" spans="1:10" x14ac:dyDescent="0.2">
      <c r="A8" s="1953"/>
      <c r="B8" s="1813"/>
      <c r="C8" s="1814"/>
      <c r="D8" s="1814"/>
      <c r="E8" s="1814"/>
      <c r="F8" s="1814"/>
      <c r="G8" s="1814"/>
      <c r="H8" s="1814"/>
      <c r="I8" s="1814"/>
      <c r="J8" s="1814"/>
    </row>
    <row r="9" spans="1:10" x14ac:dyDescent="0.2">
      <c r="A9" s="1813"/>
      <c r="B9" s="1813"/>
      <c r="C9" s="1813"/>
      <c r="D9" s="1813"/>
      <c r="E9" s="1813"/>
      <c r="F9" s="1813"/>
      <c r="G9" s="1813"/>
      <c r="H9" s="1813"/>
      <c r="I9" s="1813"/>
      <c r="J9" s="1813"/>
    </row>
    <row r="10" spans="1:10" x14ac:dyDescent="0.2">
      <c r="A10" s="1813"/>
      <c r="B10" s="1813"/>
      <c r="C10" s="1813"/>
      <c r="D10" s="1813"/>
      <c r="E10" s="1813"/>
      <c r="F10" s="1813"/>
      <c r="G10" s="1813"/>
      <c r="H10" s="1813"/>
      <c r="I10" s="1813"/>
      <c r="J10" s="1813"/>
    </row>
    <row r="11" spans="1:10" x14ac:dyDescent="0.2">
      <c r="A11" s="1813"/>
      <c r="B11" s="1813"/>
      <c r="C11" s="1813"/>
      <c r="D11" s="1813"/>
      <c r="E11" s="1813"/>
      <c r="F11" s="1813"/>
      <c r="G11" s="1813"/>
      <c r="H11" s="1813"/>
      <c r="I11" s="1813"/>
      <c r="J11" s="1813"/>
    </row>
    <row r="12" spans="1:10" x14ac:dyDescent="0.2">
      <c r="A12" s="1813"/>
      <c r="B12" s="1813"/>
      <c r="C12" s="1813"/>
      <c r="D12" s="1813"/>
      <c r="E12" s="1813"/>
      <c r="F12" s="1813"/>
      <c r="G12" s="1813"/>
      <c r="H12" s="1813"/>
      <c r="I12" s="1813"/>
      <c r="J12" s="1813"/>
    </row>
    <row r="13" spans="1:10" x14ac:dyDescent="0.2">
      <c r="A13" s="1813"/>
      <c r="B13" s="1813"/>
      <c r="C13" s="1813"/>
      <c r="D13" s="1813"/>
      <c r="E13" s="1813"/>
      <c r="F13" s="1813"/>
      <c r="G13" s="1813"/>
      <c r="H13" s="1813"/>
      <c r="I13" s="1813"/>
      <c r="J13" s="1813"/>
    </row>
    <row r="14" spans="1:10" x14ac:dyDescent="0.2">
      <c r="A14" s="1813"/>
      <c r="B14" s="1813"/>
      <c r="C14" s="1813"/>
      <c r="D14" s="1813"/>
      <c r="E14" s="1813"/>
      <c r="F14" s="1813"/>
      <c r="G14" s="1813"/>
      <c r="H14" s="1813"/>
      <c r="I14" s="1813"/>
      <c r="J14" s="1813"/>
    </row>
    <row r="15" spans="1:10" x14ac:dyDescent="0.2">
      <c r="A15" s="1813"/>
      <c r="B15" s="1813"/>
      <c r="C15" s="1813"/>
      <c r="D15" s="1813"/>
      <c r="E15" s="1813"/>
      <c r="F15" s="1813"/>
      <c r="G15" s="1813"/>
      <c r="H15" s="1813"/>
      <c r="I15" s="1813"/>
      <c r="J15" s="1813"/>
    </row>
    <row r="16" spans="1:10" x14ac:dyDescent="0.2">
      <c r="A16" s="1813"/>
      <c r="B16" s="1813"/>
      <c r="C16" s="1813"/>
      <c r="D16" s="1813"/>
      <c r="E16" s="1813"/>
      <c r="F16" s="1813"/>
      <c r="G16" s="1813"/>
      <c r="H16" s="1813"/>
      <c r="I16" s="1813"/>
      <c r="J16" s="1813"/>
    </row>
    <row r="17" spans="1:10" x14ac:dyDescent="0.2">
      <c r="A17" s="1813"/>
      <c r="B17" s="1813"/>
      <c r="C17" s="1813"/>
      <c r="D17" s="1813"/>
      <c r="E17" s="1813"/>
      <c r="F17" s="1813"/>
      <c r="G17" s="1813"/>
      <c r="H17" s="1813"/>
      <c r="I17" s="1813"/>
      <c r="J17" s="1815"/>
    </row>
    <row r="18" spans="1:10" ht="39.75" customHeight="1" x14ac:dyDescent="0.2">
      <c r="A18" s="2048" t="s">
        <v>2026</v>
      </c>
      <c r="B18" s="2049"/>
      <c r="C18" s="2049"/>
      <c r="D18" s="2049"/>
      <c r="E18" s="2049"/>
      <c r="F18" s="2049"/>
      <c r="G18" s="2049"/>
      <c r="H18" s="2049"/>
      <c r="I18" s="2049"/>
      <c r="J18" s="1366" t="s">
        <v>1932</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8.7109375" style="1761" customWidth="1"/>
    <col min="3" max="6" width="18.7109375" style="1291" customWidth="1"/>
    <col min="7" max="16384" width="9.140625" style="1291"/>
  </cols>
  <sheetData>
    <row r="1" spans="1:7" ht="16.5" x14ac:dyDescent="0.3">
      <c r="A1" s="2062" t="s">
        <v>1286</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3.25" customHeight="1" x14ac:dyDescent="0.2">
      <c r="A13" s="2068" t="s">
        <v>1933</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924"/>
      <c r="B87" s="1754"/>
      <c r="C87" s="1755"/>
      <c r="D87" s="1755"/>
      <c r="E87" s="1755"/>
    </row>
    <row r="88" spans="1:5" x14ac:dyDescent="0.2">
      <c r="A88" s="1924"/>
      <c r="B88" s="1754"/>
      <c r="C88" s="1755"/>
      <c r="D88" s="1755"/>
      <c r="E88" s="1755"/>
    </row>
    <row r="89" spans="1:5" x14ac:dyDescent="0.2">
      <c r="A89" s="1924"/>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1930</v>
      </c>
      <c r="B1" s="2073"/>
      <c r="C1" s="2073"/>
      <c r="D1" s="2073"/>
      <c r="E1" s="2073"/>
      <c r="F1" s="2074"/>
    </row>
    <row r="2" spans="1:6" x14ac:dyDescent="0.2">
      <c r="A2" s="2079" t="s">
        <v>1131</v>
      </c>
      <c r="B2" s="2080"/>
      <c r="C2" s="2108"/>
      <c r="D2" s="2108"/>
      <c r="E2" s="2108"/>
      <c r="F2" s="2109"/>
    </row>
    <row r="3" spans="1:6" x14ac:dyDescent="0.2">
      <c r="A3" s="2075" t="s">
        <v>1111</v>
      </c>
      <c r="B3" s="1925" t="s">
        <v>1618</v>
      </c>
      <c r="C3" s="2077" t="s">
        <v>1619</v>
      </c>
      <c r="D3" s="2078"/>
      <c r="E3" s="2078"/>
      <c r="F3" s="2078"/>
    </row>
    <row r="4" spans="1:6" ht="33" customHeight="1" x14ac:dyDescent="0.2">
      <c r="A4" s="2076"/>
      <c r="B4" s="1767" t="s">
        <v>95</v>
      </c>
      <c r="C4" s="1768" t="s">
        <v>98</v>
      </c>
      <c r="D4" s="1768" t="s">
        <v>893</v>
      </c>
      <c r="E4" s="1768" t="s">
        <v>95</v>
      </c>
      <c r="F4" s="1768" t="s">
        <v>894</v>
      </c>
    </row>
    <row r="5" spans="1:6" ht="14.25" customHeight="1" x14ac:dyDescent="0.2">
      <c r="A5" s="1762" t="s">
        <v>1627</v>
      </c>
      <c r="B5" s="1763">
        <v>120</v>
      </c>
      <c r="C5" s="1763">
        <v>125</v>
      </c>
      <c r="D5" s="1763">
        <v>100</v>
      </c>
      <c r="E5" s="1763">
        <v>95</v>
      </c>
      <c r="F5" s="1764">
        <f>(E5-C5)/E5</f>
        <v>-0.31578947368421051</v>
      </c>
    </row>
    <row r="6" spans="1:6" ht="14.25" customHeight="1" x14ac:dyDescent="0.2">
      <c r="A6" s="1765" t="s">
        <v>1532</v>
      </c>
      <c r="B6" s="1763"/>
      <c r="C6" s="1763"/>
      <c r="D6" s="1763"/>
      <c r="E6" s="1763"/>
      <c r="F6" s="1764"/>
    </row>
    <row r="7" spans="1:6" ht="14.25" customHeight="1" x14ac:dyDescent="0.2">
      <c r="A7" s="1765" t="s">
        <v>1534</v>
      </c>
      <c r="B7" s="1763">
        <v>125</v>
      </c>
      <c r="C7" s="1763">
        <v>244</v>
      </c>
      <c r="D7" s="1763">
        <v>250</v>
      </c>
      <c r="E7" s="1763">
        <v>248</v>
      </c>
      <c r="F7" s="1764">
        <f t="shared" ref="F7:F11" si="0">(E7-C7)/E7</f>
        <v>1.6129032258064516E-2</v>
      </c>
    </row>
    <row r="8" spans="1:6" ht="14.25" customHeight="1" x14ac:dyDescent="0.2">
      <c r="A8" s="1765" t="s">
        <v>1535</v>
      </c>
      <c r="B8" s="1763">
        <v>25</v>
      </c>
      <c r="C8" s="1763">
        <v>244</v>
      </c>
      <c r="D8" s="1763">
        <v>250</v>
      </c>
      <c r="E8" s="1763">
        <v>248</v>
      </c>
      <c r="F8" s="1764">
        <f t="shared" si="0"/>
        <v>1.6129032258064516E-2</v>
      </c>
    </row>
    <row r="9" spans="1:6" ht="14.25" customHeight="1" x14ac:dyDescent="0.2">
      <c r="A9" s="1765" t="s">
        <v>1536</v>
      </c>
      <c r="B9" s="1763">
        <v>45</v>
      </c>
      <c r="C9" s="1763">
        <v>244</v>
      </c>
      <c r="D9" s="1763">
        <v>250</v>
      </c>
      <c r="E9" s="1763">
        <v>248</v>
      </c>
      <c r="F9" s="1764">
        <f t="shared" si="0"/>
        <v>1.6129032258064516E-2</v>
      </c>
    </row>
    <row r="10" spans="1:6" ht="14.2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4.2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919" t="s">
        <v>1931</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7.25" customHeight="1" x14ac:dyDescent="0.3">
      <c r="A1" s="2110" t="s">
        <v>1928</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30"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1929</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workbookViewId="0">
      <selection sqref="A1:C1"/>
    </sheetView>
  </sheetViews>
  <sheetFormatPr defaultRowHeight="15" x14ac:dyDescent="0.25"/>
  <cols>
    <col min="1" max="1" width="67.140625" style="4" customWidth="1"/>
    <col min="2" max="2" width="9.5703125" style="3" customWidth="1"/>
    <col min="3" max="3" width="12.7109375" style="3" customWidth="1"/>
    <col min="4" max="4" width="9.140625" style="3"/>
    <col min="5" max="256" width="9.140625" style="2"/>
    <col min="257" max="257" width="51.7109375" style="2" customWidth="1"/>
    <col min="258" max="258" width="9.5703125" style="2" customWidth="1"/>
    <col min="259" max="259" width="12.7109375" style="2" customWidth="1"/>
    <col min="260" max="512" width="9.140625" style="2"/>
    <col min="513" max="513" width="51.7109375" style="2" customWidth="1"/>
    <col min="514" max="514" width="9.5703125" style="2" customWidth="1"/>
    <col min="515" max="515" width="12.7109375" style="2" customWidth="1"/>
    <col min="516" max="768" width="9.140625" style="2"/>
    <col min="769" max="769" width="51.7109375" style="2" customWidth="1"/>
    <col min="770" max="770" width="9.5703125" style="2" customWidth="1"/>
    <col min="771" max="771" width="12.7109375" style="2" customWidth="1"/>
    <col min="772" max="1024" width="9.140625" style="2"/>
    <col min="1025" max="1025" width="51.7109375" style="2" customWidth="1"/>
    <col min="1026" max="1026" width="9.5703125" style="2" customWidth="1"/>
    <col min="1027" max="1027" width="12.7109375" style="2" customWidth="1"/>
    <col min="1028" max="1280" width="9.140625" style="2"/>
    <col min="1281" max="1281" width="51.7109375" style="2" customWidth="1"/>
    <col min="1282" max="1282" width="9.5703125" style="2" customWidth="1"/>
    <col min="1283" max="1283" width="12.7109375" style="2" customWidth="1"/>
    <col min="1284" max="1536" width="9.140625" style="2"/>
    <col min="1537" max="1537" width="51.7109375" style="2" customWidth="1"/>
    <col min="1538" max="1538" width="9.5703125" style="2" customWidth="1"/>
    <col min="1539" max="1539" width="12.7109375" style="2" customWidth="1"/>
    <col min="1540" max="1792" width="9.140625" style="2"/>
    <col min="1793" max="1793" width="51.7109375" style="2" customWidth="1"/>
    <col min="1794" max="1794" width="9.5703125" style="2" customWidth="1"/>
    <col min="1795" max="1795" width="12.7109375" style="2" customWidth="1"/>
    <col min="1796" max="2048" width="9.140625" style="2"/>
    <col min="2049" max="2049" width="51.7109375" style="2" customWidth="1"/>
    <col min="2050" max="2050" width="9.5703125" style="2" customWidth="1"/>
    <col min="2051" max="2051" width="12.7109375" style="2" customWidth="1"/>
    <col min="2052" max="2304" width="9.140625" style="2"/>
    <col min="2305" max="2305" width="51.7109375" style="2" customWidth="1"/>
    <col min="2306" max="2306" width="9.5703125" style="2" customWidth="1"/>
    <col min="2307" max="2307" width="12.7109375" style="2" customWidth="1"/>
    <col min="2308" max="2560" width="9.140625" style="2"/>
    <col min="2561" max="2561" width="51.7109375" style="2" customWidth="1"/>
    <col min="2562" max="2562" width="9.5703125" style="2" customWidth="1"/>
    <col min="2563" max="2563" width="12.7109375" style="2" customWidth="1"/>
    <col min="2564" max="2816" width="9.140625" style="2"/>
    <col min="2817" max="2817" width="51.7109375" style="2" customWidth="1"/>
    <col min="2818" max="2818" width="9.5703125" style="2" customWidth="1"/>
    <col min="2819" max="2819" width="12.7109375" style="2" customWidth="1"/>
    <col min="2820" max="3072" width="9.140625" style="2"/>
    <col min="3073" max="3073" width="51.7109375" style="2" customWidth="1"/>
    <col min="3074" max="3074" width="9.5703125" style="2" customWidth="1"/>
    <col min="3075" max="3075" width="12.7109375" style="2" customWidth="1"/>
    <col min="3076" max="3328" width="9.140625" style="2"/>
    <col min="3329" max="3329" width="51.7109375" style="2" customWidth="1"/>
    <col min="3330" max="3330" width="9.5703125" style="2" customWidth="1"/>
    <col min="3331" max="3331" width="12.7109375" style="2" customWidth="1"/>
    <col min="3332" max="3584" width="9.140625" style="2"/>
    <col min="3585" max="3585" width="51.7109375" style="2" customWidth="1"/>
    <col min="3586" max="3586" width="9.5703125" style="2" customWidth="1"/>
    <col min="3587" max="3587" width="12.7109375" style="2" customWidth="1"/>
    <col min="3588" max="3840" width="9.140625" style="2"/>
    <col min="3841" max="3841" width="51.7109375" style="2" customWidth="1"/>
    <col min="3842" max="3842" width="9.5703125" style="2" customWidth="1"/>
    <col min="3843" max="3843" width="12.7109375" style="2" customWidth="1"/>
    <col min="3844" max="4096" width="9.140625" style="2"/>
    <col min="4097" max="4097" width="51.7109375" style="2" customWidth="1"/>
    <col min="4098" max="4098" width="9.5703125" style="2" customWidth="1"/>
    <col min="4099" max="4099" width="12.7109375" style="2" customWidth="1"/>
    <col min="4100" max="4352" width="9.140625" style="2"/>
    <col min="4353" max="4353" width="51.7109375" style="2" customWidth="1"/>
    <col min="4354" max="4354" width="9.5703125" style="2" customWidth="1"/>
    <col min="4355" max="4355" width="12.7109375" style="2" customWidth="1"/>
    <col min="4356" max="4608" width="9.140625" style="2"/>
    <col min="4609" max="4609" width="51.7109375" style="2" customWidth="1"/>
    <col min="4610" max="4610" width="9.5703125" style="2" customWidth="1"/>
    <col min="4611" max="4611" width="12.7109375" style="2" customWidth="1"/>
    <col min="4612" max="4864" width="9.140625" style="2"/>
    <col min="4865" max="4865" width="51.7109375" style="2" customWidth="1"/>
    <col min="4866" max="4866" width="9.5703125" style="2" customWidth="1"/>
    <col min="4867" max="4867" width="12.7109375" style="2" customWidth="1"/>
    <col min="4868" max="5120" width="9.140625" style="2"/>
    <col min="5121" max="5121" width="51.7109375" style="2" customWidth="1"/>
    <col min="5122" max="5122" width="9.5703125" style="2" customWidth="1"/>
    <col min="5123" max="5123" width="12.7109375" style="2" customWidth="1"/>
    <col min="5124" max="5376" width="9.140625" style="2"/>
    <col min="5377" max="5377" width="51.7109375" style="2" customWidth="1"/>
    <col min="5378" max="5378" width="9.5703125" style="2" customWidth="1"/>
    <col min="5379" max="5379" width="12.7109375" style="2" customWidth="1"/>
    <col min="5380" max="5632" width="9.140625" style="2"/>
    <col min="5633" max="5633" width="51.7109375" style="2" customWidth="1"/>
    <col min="5634" max="5634" width="9.5703125" style="2" customWidth="1"/>
    <col min="5635" max="5635" width="12.7109375" style="2" customWidth="1"/>
    <col min="5636" max="5888" width="9.140625" style="2"/>
    <col min="5889" max="5889" width="51.7109375" style="2" customWidth="1"/>
    <col min="5890" max="5890" width="9.5703125" style="2" customWidth="1"/>
    <col min="5891" max="5891" width="12.7109375" style="2" customWidth="1"/>
    <col min="5892" max="6144" width="9.140625" style="2"/>
    <col min="6145" max="6145" width="51.7109375" style="2" customWidth="1"/>
    <col min="6146" max="6146" width="9.5703125" style="2" customWidth="1"/>
    <col min="6147" max="6147" width="12.7109375" style="2" customWidth="1"/>
    <col min="6148" max="6400" width="9.140625" style="2"/>
    <col min="6401" max="6401" width="51.7109375" style="2" customWidth="1"/>
    <col min="6402" max="6402" width="9.5703125" style="2" customWidth="1"/>
    <col min="6403" max="6403" width="12.7109375" style="2" customWidth="1"/>
    <col min="6404" max="6656" width="9.140625" style="2"/>
    <col min="6657" max="6657" width="51.7109375" style="2" customWidth="1"/>
    <col min="6658" max="6658" width="9.5703125" style="2" customWidth="1"/>
    <col min="6659" max="6659" width="12.7109375" style="2" customWidth="1"/>
    <col min="6660" max="6912" width="9.140625" style="2"/>
    <col min="6913" max="6913" width="51.7109375" style="2" customWidth="1"/>
    <col min="6914" max="6914" width="9.5703125" style="2" customWidth="1"/>
    <col min="6915" max="6915" width="12.7109375" style="2" customWidth="1"/>
    <col min="6916" max="7168" width="9.140625" style="2"/>
    <col min="7169" max="7169" width="51.7109375" style="2" customWidth="1"/>
    <col min="7170" max="7170" width="9.5703125" style="2" customWidth="1"/>
    <col min="7171" max="7171" width="12.7109375" style="2" customWidth="1"/>
    <col min="7172" max="7424" width="9.140625" style="2"/>
    <col min="7425" max="7425" width="51.7109375" style="2" customWidth="1"/>
    <col min="7426" max="7426" width="9.5703125" style="2" customWidth="1"/>
    <col min="7427" max="7427" width="12.7109375" style="2" customWidth="1"/>
    <col min="7428" max="7680" width="9.140625" style="2"/>
    <col min="7681" max="7681" width="51.7109375" style="2" customWidth="1"/>
    <col min="7682" max="7682" width="9.5703125" style="2" customWidth="1"/>
    <col min="7683" max="7683" width="12.7109375" style="2" customWidth="1"/>
    <col min="7684" max="7936" width="9.140625" style="2"/>
    <col min="7937" max="7937" width="51.7109375" style="2" customWidth="1"/>
    <col min="7938" max="7938" width="9.5703125" style="2" customWidth="1"/>
    <col min="7939" max="7939" width="12.7109375" style="2" customWidth="1"/>
    <col min="7940" max="8192" width="9.140625" style="2"/>
    <col min="8193" max="8193" width="51.7109375" style="2" customWidth="1"/>
    <col min="8194" max="8194" width="9.5703125" style="2" customWidth="1"/>
    <col min="8195" max="8195" width="12.7109375" style="2" customWidth="1"/>
    <col min="8196" max="8448" width="9.140625" style="2"/>
    <col min="8449" max="8449" width="51.7109375" style="2" customWidth="1"/>
    <col min="8450" max="8450" width="9.5703125" style="2" customWidth="1"/>
    <col min="8451" max="8451" width="12.7109375" style="2" customWidth="1"/>
    <col min="8452" max="8704" width="9.140625" style="2"/>
    <col min="8705" max="8705" width="51.7109375" style="2" customWidth="1"/>
    <col min="8706" max="8706" width="9.5703125" style="2" customWidth="1"/>
    <col min="8707" max="8707" width="12.7109375" style="2" customWidth="1"/>
    <col min="8708" max="8960" width="9.140625" style="2"/>
    <col min="8961" max="8961" width="51.7109375" style="2" customWidth="1"/>
    <col min="8962" max="8962" width="9.5703125" style="2" customWidth="1"/>
    <col min="8963" max="8963" width="12.7109375" style="2" customWidth="1"/>
    <col min="8964" max="9216" width="9.140625" style="2"/>
    <col min="9217" max="9217" width="51.7109375" style="2" customWidth="1"/>
    <col min="9218" max="9218" width="9.5703125" style="2" customWidth="1"/>
    <col min="9219" max="9219" width="12.7109375" style="2" customWidth="1"/>
    <col min="9220" max="9472" width="9.140625" style="2"/>
    <col min="9473" max="9473" width="51.7109375" style="2" customWidth="1"/>
    <col min="9474" max="9474" width="9.5703125" style="2" customWidth="1"/>
    <col min="9475" max="9475" width="12.7109375" style="2" customWidth="1"/>
    <col min="9476" max="9728" width="9.140625" style="2"/>
    <col min="9729" max="9729" width="51.7109375" style="2" customWidth="1"/>
    <col min="9730" max="9730" width="9.5703125" style="2" customWidth="1"/>
    <col min="9731" max="9731" width="12.7109375" style="2" customWidth="1"/>
    <col min="9732" max="9984" width="9.140625" style="2"/>
    <col min="9985" max="9985" width="51.7109375" style="2" customWidth="1"/>
    <col min="9986" max="9986" width="9.5703125" style="2" customWidth="1"/>
    <col min="9987" max="9987" width="12.7109375" style="2" customWidth="1"/>
    <col min="9988" max="10240" width="9.140625" style="2"/>
    <col min="10241" max="10241" width="51.7109375" style="2" customWidth="1"/>
    <col min="10242" max="10242" width="9.5703125" style="2" customWidth="1"/>
    <col min="10243" max="10243" width="12.7109375" style="2" customWidth="1"/>
    <col min="10244" max="10496" width="9.140625" style="2"/>
    <col min="10497" max="10497" width="51.7109375" style="2" customWidth="1"/>
    <col min="10498" max="10498" width="9.5703125" style="2" customWidth="1"/>
    <col min="10499" max="10499" width="12.7109375" style="2" customWidth="1"/>
    <col min="10500" max="10752" width="9.140625" style="2"/>
    <col min="10753" max="10753" width="51.7109375" style="2" customWidth="1"/>
    <col min="10754" max="10754" width="9.5703125" style="2" customWidth="1"/>
    <col min="10755" max="10755" width="12.7109375" style="2" customWidth="1"/>
    <col min="10756" max="11008" width="9.140625" style="2"/>
    <col min="11009" max="11009" width="51.7109375" style="2" customWidth="1"/>
    <col min="11010" max="11010" width="9.5703125" style="2" customWidth="1"/>
    <col min="11011" max="11011" width="12.7109375" style="2" customWidth="1"/>
    <col min="11012" max="11264" width="9.140625" style="2"/>
    <col min="11265" max="11265" width="51.7109375" style="2" customWidth="1"/>
    <col min="11266" max="11266" width="9.5703125" style="2" customWidth="1"/>
    <col min="11267" max="11267" width="12.7109375" style="2" customWidth="1"/>
    <col min="11268" max="11520" width="9.140625" style="2"/>
    <col min="11521" max="11521" width="51.7109375" style="2" customWidth="1"/>
    <col min="11522" max="11522" width="9.5703125" style="2" customWidth="1"/>
    <col min="11523" max="11523" width="12.7109375" style="2" customWidth="1"/>
    <col min="11524" max="11776" width="9.140625" style="2"/>
    <col min="11777" max="11777" width="51.7109375" style="2" customWidth="1"/>
    <col min="11778" max="11778" width="9.5703125" style="2" customWidth="1"/>
    <col min="11779" max="11779" width="12.7109375" style="2" customWidth="1"/>
    <col min="11780" max="12032" width="9.140625" style="2"/>
    <col min="12033" max="12033" width="51.7109375" style="2" customWidth="1"/>
    <col min="12034" max="12034" width="9.5703125" style="2" customWidth="1"/>
    <col min="12035" max="12035" width="12.7109375" style="2" customWidth="1"/>
    <col min="12036" max="12288" width="9.140625" style="2"/>
    <col min="12289" max="12289" width="51.7109375" style="2" customWidth="1"/>
    <col min="12290" max="12290" width="9.5703125" style="2" customWidth="1"/>
    <col min="12291" max="12291" width="12.7109375" style="2" customWidth="1"/>
    <col min="12292" max="12544" width="9.140625" style="2"/>
    <col min="12545" max="12545" width="51.7109375" style="2" customWidth="1"/>
    <col min="12546" max="12546" width="9.5703125" style="2" customWidth="1"/>
    <col min="12547" max="12547" width="12.7109375" style="2" customWidth="1"/>
    <col min="12548" max="12800" width="9.140625" style="2"/>
    <col min="12801" max="12801" width="51.7109375" style="2" customWidth="1"/>
    <col min="12802" max="12802" width="9.5703125" style="2" customWidth="1"/>
    <col min="12803" max="12803" width="12.7109375" style="2" customWidth="1"/>
    <col min="12804" max="13056" width="9.140625" style="2"/>
    <col min="13057" max="13057" width="51.7109375" style="2" customWidth="1"/>
    <col min="13058" max="13058" width="9.5703125" style="2" customWidth="1"/>
    <col min="13059" max="13059" width="12.7109375" style="2" customWidth="1"/>
    <col min="13060" max="13312" width="9.140625" style="2"/>
    <col min="13313" max="13313" width="51.7109375" style="2" customWidth="1"/>
    <col min="13314" max="13314" width="9.5703125" style="2" customWidth="1"/>
    <col min="13315" max="13315" width="12.7109375" style="2" customWidth="1"/>
    <col min="13316" max="13568" width="9.140625" style="2"/>
    <col min="13569" max="13569" width="51.7109375" style="2" customWidth="1"/>
    <col min="13570" max="13570" width="9.5703125" style="2" customWidth="1"/>
    <col min="13571" max="13571" width="12.7109375" style="2" customWidth="1"/>
    <col min="13572" max="13824" width="9.140625" style="2"/>
    <col min="13825" max="13825" width="51.7109375" style="2" customWidth="1"/>
    <col min="13826" max="13826" width="9.5703125" style="2" customWidth="1"/>
    <col min="13827" max="13827" width="12.7109375" style="2" customWidth="1"/>
    <col min="13828" max="14080" width="9.140625" style="2"/>
    <col min="14081" max="14081" width="51.7109375" style="2" customWidth="1"/>
    <col min="14082" max="14082" width="9.5703125" style="2" customWidth="1"/>
    <col min="14083" max="14083" width="12.7109375" style="2" customWidth="1"/>
    <col min="14084" max="14336" width="9.140625" style="2"/>
    <col min="14337" max="14337" width="51.7109375" style="2" customWidth="1"/>
    <col min="14338" max="14338" width="9.5703125" style="2" customWidth="1"/>
    <col min="14339" max="14339" width="12.7109375" style="2" customWidth="1"/>
    <col min="14340" max="14592" width="9.140625" style="2"/>
    <col min="14593" max="14593" width="51.7109375" style="2" customWidth="1"/>
    <col min="14594" max="14594" width="9.5703125" style="2" customWidth="1"/>
    <col min="14595" max="14595" width="12.7109375" style="2" customWidth="1"/>
    <col min="14596" max="14848" width="9.140625" style="2"/>
    <col min="14849" max="14849" width="51.7109375" style="2" customWidth="1"/>
    <col min="14850" max="14850" width="9.5703125" style="2" customWidth="1"/>
    <col min="14851" max="14851" width="12.7109375" style="2" customWidth="1"/>
    <col min="14852" max="15104" width="9.140625" style="2"/>
    <col min="15105" max="15105" width="51.7109375" style="2" customWidth="1"/>
    <col min="15106" max="15106" width="9.5703125" style="2" customWidth="1"/>
    <col min="15107" max="15107" width="12.7109375" style="2" customWidth="1"/>
    <col min="15108" max="15360" width="9.140625" style="2"/>
    <col min="15361" max="15361" width="51.7109375" style="2" customWidth="1"/>
    <col min="15362" max="15362" width="9.5703125" style="2" customWidth="1"/>
    <col min="15363" max="15363" width="12.7109375" style="2" customWidth="1"/>
    <col min="15364" max="15616" width="9.140625" style="2"/>
    <col min="15617" max="15617" width="51.7109375" style="2" customWidth="1"/>
    <col min="15618" max="15618" width="9.5703125" style="2" customWidth="1"/>
    <col min="15619" max="15619" width="12.7109375" style="2" customWidth="1"/>
    <col min="15620" max="15872" width="9.140625" style="2"/>
    <col min="15873" max="15873" width="51.7109375" style="2" customWidth="1"/>
    <col min="15874" max="15874" width="9.5703125" style="2" customWidth="1"/>
    <col min="15875" max="15875" width="12.7109375" style="2" customWidth="1"/>
    <col min="15876" max="16128" width="9.140625" style="2"/>
    <col min="16129" max="16129" width="51.7109375" style="2" customWidth="1"/>
    <col min="16130" max="16130" width="9.5703125" style="2" customWidth="1"/>
    <col min="16131" max="16131" width="12.7109375" style="2" customWidth="1"/>
    <col min="16132" max="16384" width="9.140625" style="2"/>
  </cols>
  <sheetData>
    <row r="1" spans="1:3" ht="16.5" x14ac:dyDescent="0.3">
      <c r="A1" s="2016" t="s">
        <v>1690</v>
      </c>
      <c r="B1" s="2016"/>
      <c r="C1" s="2016"/>
    </row>
    <row r="2" spans="1:3" ht="18.75" customHeight="1" x14ac:dyDescent="0.25">
      <c r="A2" s="1207" t="s">
        <v>538</v>
      </c>
      <c r="B2" s="1197" t="s">
        <v>1665</v>
      </c>
      <c r="C2" s="1197" t="s">
        <v>124</v>
      </c>
    </row>
    <row r="3" spans="1:3" ht="15" customHeight="1" x14ac:dyDescent="0.25">
      <c r="A3" s="1208" t="s">
        <v>713</v>
      </c>
      <c r="B3" s="1199"/>
      <c r="C3" s="1199"/>
    </row>
    <row r="4" spans="1:3" ht="15" customHeight="1" x14ac:dyDescent="0.25">
      <c r="A4" s="1208" t="s">
        <v>714</v>
      </c>
      <c r="B4" s="1199"/>
      <c r="C4" s="1199"/>
    </row>
    <row r="5" spans="1:3" ht="15" customHeight="1" x14ac:dyDescent="0.25">
      <c r="A5" s="1208" t="s">
        <v>1677</v>
      </c>
      <c r="B5" s="1199"/>
      <c r="C5" s="1199"/>
    </row>
    <row r="6" spans="1:3" ht="15" customHeight="1" x14ac:dyDescent="0.25">
      <c r="A6" s="1208" t="s">
        <v>1687</v>
      </c>
      <c r="B6" s="1210"/>
      <c r="C6" s="1199"/>
    </row>
    <row r="7" spans="1:3" ht="27.75" customHeight="1" x14ac:dyDescent="0.25">
      <c r="A7" s="1208" t="s">
        <v>1678</v>
      </c>
      <c r="B7" s="1199"/>
      <c r="C7" s="1199"/>
    </row>
    <row r="8" spans="1:3" x14ac:dyDescent="0.25">
      <c r="A8" s="1208" t="s">
        <v>1679</v>
      </c>
      <c r="B8" s="1199"/>
      <c r="C8" s="1199"/>
    </row>
    <row r="9" spans="1:3" x14ac:dyDescent="0.25">
      <c r="A9" s="1208" t="s">
        <v>1680</v>
      </c>
      <c r="B9" s="1199"/>
      <c r="C9" s="1199"/>
    </row>
    <row r="10" spans="1:3" ht="16.5" customHeight="1" x14ac:dyDescent="0.25">
      <c r="A10" s="1208" t="s">
        <v>1681</v>
      </c>
      <c r="B10" s="1199"/>
      <c r="C10" s="1199"/>
    </row>
    <row r="11" spans="1:3" ht="27.75" customHeight="1" x14ac:dyDescent="0.25">
      <c r="A11" s="1208" t="s">
        <v>1623</v>
      </c>
      <c r="B11" s="1199"/>
      <c r="C11" s="1199"/>
    </row>
    <row r="12" spans="1:3" ht="26.25" x14ac:dyDescent="0.25">
      <c r="A12" s="1208" t="s">
        <v>1682</v>
      </c>
      <c r="B12" s="1199"/>
      <c r="C12" s="1199"/>
    </row>
    <row r="13" spans="1:3" ht="15" customHeight="1" x14ac:dyDescent="0.25">
      <c r="A13" s="1208" t="s">
        <v>1683</v>
      </c>
      <c r="B13" s="1199"/>
      <c r="C13" s="1199"/>
    </row>
    <row r="14" spans="1:3" ht="15" customHeight="1" x14ac:dyDescent="0.25">
      <c r="A14" s="1208" t="s">
        <v>1684</v>
      </c>
      <c r="B14" s="1199"/>
      <c r="C14" s="1210"/>
    </row>
    <row r="15" spans="1:3" ht="39" customHeight="1" x14ac:dyDescent="0.25">
      <c r="A15" s="2017" t="s">
        <v>1685</v>
      </c>
      <c r="B15" s="2018"/>
      <c r="C15" s="1204" t="s">
        <v>1696</v>
      </c>
    </row>
    <row r="23" spans="10:10" x14ac:dyDescent="0.25">
      <c r="J23" s="9"/>
    </row>
  </sheetData>
  <mergeCells count="2">
    <mergeCell ref="A1:C1"/>
    <mergeCell ref="A15:B15"/>
  </mergeCell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13"/>
  <sheetViews>
    <sheetView workbookViewId="0">
      <selection sqref="A1:H1"/>
    </sheetView>
  </sheetViews>
  <sheetFormatPr defaultRowHeight="15.75" customHeight="1" x14ac:dyDescent="0.2"/>
  <cols>
    <col min="1" max="1" width="14.140625" style="1160" customWidth="1"/>
    <col min="2" max="2" width="9.140625" style="1160"/>
    <col min="3" max="8" width="10.42578125" style="1160" customWidth="1"/>
    <col min="9" max="16384" width="9.140625" style="1160"/>
  </cols>
  <sheetData>
    <row r="1" spans="1:8" ht="15.75" customHeight="1" x14ac:dyDescent="0.3">
      <c r="A1" s="1984" t="s">
        <v>1590</v>
      </c>
      <c r="B1" s="1985"/>
      <c r="C1" s="1985"/>
      <c r="D1" s="1985"/>
      <c r="E1" s="1985"/>
      <c r="F1" s="1985"/>
      <c r="G1" s="2208"/>
      <c r="H1" s="2209"/>
    </row>
    <row r="2" spans="1:8" ht="12.75" customHeight="1" x14ac:dyDescent="0.2">
      <c r="A2" s="2193" t="s">
        <v>1145</v>
      </c>
      <c r="B2" s="2194"/>
      <c r="C2" s="2194"/>
      <c r="D2" s="2194"/>
      <c r="E2" s="2194"/>
      <c r="F2" s="2194"/>
      <c r="G2" s="2206"/>
      <c r="H2" s="2207"/>
    </row>
    <row r="3" spans="1:8" ht="15.75" customHeight="1" x14ac:dyDescent="0.2">
      <c r="A3" s="2128" t="s">
        <v>1355</v>
      </c>
      <c r="B3" s="2210" t="s">
        <v>1618</v>
      </c>
      <c r="C3" s="2211"/>
      <c r="D3" s="2165" t="s">
        <v>1619</v>
      </c>
      <c r="E3" s="2212"/>
      <c r="F3" s="2213"/>
      <c r="G3" s="1982" t="s">
        <v>1620</v>
      </c>
      <c r="H3" s="1983"/>
    </row>
    <row r="4" spans="1:8" ht="78.75" customHeight="1" x14ac:dyDescent="0.2">
      <c r="A4" s="2130"/>
      <c r="B4" s="1205" t="s">
        <v>1360</v>
      </c>
      <c r="C4" s="1205" t="s">
        <v>1361</v>
      </c>
      <c r="D4" s="1205" t="s">
        <v>1356</v>
      </c>
      <c r="E4" s="1205" t="s">
        <v>1360</v>
      </c>
      <c r="F4" s="1205" t="s">
        <v>1359</v>
      </c>
      <c r="G4" s="1205" t="s">
        <v>1358</v>
      </c>
      <c r="H4" s="1205" t="s">
        <v>1357</v>
      </c>
    </row>
    <row r="5" spans="1:8" ht="15" customHeight="1" x14ac:dyDescent="0.2">
      <c r="A5" s="1952" t="s">
        <v>1362</v>
      </c>
      <c r="B5" s="1222"/>
      <c r="C5" s="1864"/>
      <c r="D5" s="1864"/>
      <c r="E5" s="1864"/>
      <c r="F5" s="1864"/>
      <c r="G5" s="1199"/>
      <c r="H5" s="1199"/>
    </row>
    <row r="6" spans="1:8" ht="15" customHeight="1" x14ac:dyDescent="0.2">
      <c r="A6" s="1952" t="s">
        <v>1363</v>
      </c>
      <c r="B6" s="1222"/>
      <c r="C6" s="1864"/>
      <c r="D6" s="1864"/>
      <c r="E6" s="1864"/>
      <c r="F6" s="1864"/>
      <c r="G6" s="1199"/>
      <c r="H6" s="1199"/>
    </row>
    <row r="7" spans="1:8" ht="15" customHeight="1" x14ac:dyDescent="0.2">
      <c r="A7" s="1952" t="s">
        <v>1509</v>
      </c>
      <c r="B7" s="1222"/>
      <c r="C7" s="1864"/>
      <c r="D7" s="1864"/>
      <c r="E7" s="1864"/>
      <c r="F7" s="1864"/>
      <c r="G7" s="1199"/>
      <c r="H7" s="1199"/>
    </row>
    <row r="8" spans="1:8" ht="15" customHeight="1" x14ac:dyDescent="0.2">
      <c r="A8" s="1952" t="s">
        <v>1364</v>
      </c>
      <c r="B8" s="1222"/>
      <c r="C8" s="1864"/>
      <c r="D8" s="1864"/>
      <c r="E8" s="1864"/>
      <c r="F8" s="1864"/>
      <c r="G8" s="1199"/>
      <c r="H8" s="1199"/>
    </row>
    <row r="9" spans="1:8" ht="15" customHeight="1" x14ac:dyDescent="0.2">
      <c r="A9" s="1952" t="s">
        <v>1510</v>
      </c>
      <c r="B9" s="1222"/>
      <c r="C9" s="1864"/>
      <c r="D9" s="1864"/>
      <c r="E9" s="1864"/>
      <c r="F9" s="1864"/>
      <c r="G9" s="1199"/>
      <c r="H9" s="1199"/>
    </row>
    <row r="10" spans="1:8" ht="15" customHeight="1" x14ac:dyDescent="0.2">
      <c r="A10" s="1952" t="s">
        <v>212</v>
      </c>
      <c r="B10" s="1222"/>
      <c r="C10" s="1864"/>
      <c r="D10" s="1864"/>
      <c r="E10" s="1864"/>
      <c r="F10" s="1864"/>
      <c r="G10" s="1199"/>
      <c r="H10" s="1199"/>
    </row>
    <row r="11" spans="1:8" ht="15" customHeight="1" x14ac:dyDescent="0.2">
      <c r="A11" s="1952" t="s">
        <v>512</v>
      </c>
      <c r="B11" s="1222"/>
      <c r="C11" s="1864"/>
      <c r="D11" s="1864"/>
      <c r="E11" s="1864"/>
      <c r="F11" s="1864"/>
      <c r="G11" s="1199"/>
      <c r="H11" s="1199"/>
    </row>
    <row r="12" spans="1:8" ht="15" customHeight="1" x14ac:dyDescent="0.2">
      <c r="A12" s="1952" t="s">
        <v>115</v>
      </c>
      <c r="B12" s="1222"/>
      <c r="C12" s="1864"/>
      <c r="D12" s="1864"/>
      <c r="E12" s="1864"/>
      <c r="F12" s="1864"/>
      <c r="G12" s="1199"/>
      <c r="H12" s="1199"/>
    </row>
    <row r="13" spans="1:8" ht="27" customHeight="1" x14ac:dyDescent="0.2">
      <c r="A13" s="2017" t="s">
        <v>1489</v>
      </c>
      <c r="B13" s="2018"/>
      <c r="C13" s="2018"/>
      <c r="D13" s="2018"/>
      <c r="E13" s="2018"/>
      <c r="F13" s="2018"/>
      <c r="G13" s="2018"/>
      <c r="H13" s="1921" t="s">
        <v>1911</v>
      </c>
    </row>
  </sheetData>
  <mergeCells count="7">
    <mergeCell ref="A13:G13"/>
    <mergeCell ref="G3:H3"/>
    <mergeCell ref="A2:H2"/>
    <mergeCell ref="A1:H1"/>
    <mergeCell ref="A3:A4"/>
    <mergeCell ref="B3:C3"/>
    <mergeCell ref="D3:F3"/>
  </mergeCell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47.42578125" style="1291" customWidth="1"/>
    <col min="2" max="2" width="35.140625" style="1291" customWidth="1"/>
    <col min="3" max="8" width="15.7109375" style="1291" customWidth="1"/>
    <col min="9" max="10" width="16.140625" style="1291" customWidth="1"/>
    <col min="11" max="16384" width="9.140625" style="1291"/>
  </cols>
  <sheetData>
    <row r="1" spans="1:10" ht="16.5" x14ac:dyDescent="0.3">
      <c r="A1" s="2050" t="s">
        <v>1287</v>
      </c>
      <c r="B1" s="2051"/>
      <c r="C1" s="2052"/>
      <c r="D1" s="2051"/>
      <c r="E1" s="2051"/>
      <c r="F1" s="2051"/>
      <c r="G1" s="2051"/>
      <c r="H1" s="2051"/>
      <c r="I1" s="2052"/>
      <c r="J1" s="2053"/>
    </row>
    <row r="2" spans="1:10" x14ac:dyDescent="0.2">
      <c r="A2" s="1727" t="s">
        <v>1106</v>
      </c>
      <c r="B2" s="2054" t="s">
        <v>1099</v>
      </c>
      <c r="C2" s="2057" t="s">
        <v>1619</v>
      </c>
      <c r="D2" s="2058"/>
      <c r="E2" s="2057" t="s">
        <v>1620</v>
      </c>
      <c r="F2" s="2059"/>
      <c r="G2" s="2058"/>
      <c r="H2" s="1728" t="s">
        <v>1625</v>
      </c>
      <c r="I2" s="2057" t="s">
        <v>1804</v>
      </c>
      <c r="J2" s="2058"/>
    </row>
    <row r="3" spans="1:10" x14ac:dyDescent="0.2">
      <c r="A3" s="1729"/>
      <c r="B3" s="2055"/>
      <c r="C3" s="1923" t="s">
        <v>96</v>
      </c>
      <c r="D3" s="1731" t="s">
        <v>95</v>
      </c>
      <c r="E3" s="2057" t="s">
        <v>96</v>
      </c>
      <c r="F3" s="2058"/>
      <c r="G3" s="1728" t="s">
        <v>95</v>
      </c>
      <c r="H3" s="2057" t="s">
        <v>96</v>
      </c>
      <c r="I3" s="2059"/>
      <c r="J3" s="2058"/>
    </row>
    <row r="4" spans="1:10"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ht="38.25" x14ac:dyDescent="0.2">
      <c r="A7" s="1929" t="s">
        <v>1300</v>
      </c>
      <c r="B7" s="1859" t="s">
        <v>1898</v>
      </c>
      <c r="C7" s="1811" t="s">
        <v>1899</v>
      </c>
      <c r="D7" s="1811" t="s">
        <v>1900</v>
      </c>
      <c r="E7" s="1811" t="s">
        <v>1901</v>
      </c>
      <c r="F7" s="1811" t="s">
        <v>1901</v>
      </c>
      <c r="G7" s="1811" t="s">
        <v>1902</v>
      </c>
      <c r="H7" s="1811" t="s">
        <v>1903</v>
      </c>
      <c r="I7" s="1811" t="s">
        <v>1904</v>
      </c>
      <c r="J7" s="1811" t="s">
        <v>1904</v>
      </c>
    </row>
    <row r="8" spans="1:10" ht="51" x14ac:dyDescent="0.2">
      <c r="A8" s="1929" t="s">
        <v>1301</v>
      </c>
      <c r="B8" s="1859" t="s">
        <v>1488</v>
      </c>
      <c r="C8" s="1891" t="s">
        <v>1905</v>
      </c>
      <c r="D8" s="1891" t="s">
        <v>1906</v>
      </c>
      <c r="E8" s="1891" t="s">
        <v>1907</v>
      </c>
      <c r="F8" s="1891" t="s">
        <v>1907</v>
      </c>
      <c r="G8" s="1891" t="s">
        <v>1908</v>
      </c>
      <c r="H8" s="1891" t="s">
        <v>1909</v>
      </c>
      <c r="I8" s="1891" t="s">
        <v>1910</v>
      </c>
      <c r="J8" s="1891" t="s">
        <v>1910</v>
      </c>
    </row>
    <row r="9" spans="1:10" ht="41.25" customHeight="1" x14ac:dyDescent="0.2">
      <c r="A9" s="1929" t="s">
        <v>1302</v>
      </c>
      <c r="B9" s="1859" t="s">
        <v>1303</v>
      </c>
      <c r="C9" s="1891" t="s">
        <v>1304</v>
      </c>
      <c r="D9" s="1891" t="s">
        <v>1304</v>
      </c>
      <c r="E9" s="1891" t="s">
        <v>1304</v>
      </c>
      <c r="F9" s="1891" t="s">
        <v>1304</v>
      </c>
      <c r="G9" s="1891" t="s">
        <v>1304</v>
      </c>
      <c r="H9" s="1891" t="s">
        <v>1305</v>
      </c>
      <c r="I9" s="1891" t="s">
        <v>1305</v>
      </c>
      <c r="J9" s="1891" t="s">
        <v>1305</v>
      </c>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5"/>
    </row>
    <row r="18" spans="1:10" ht="41.25" customHeight="1" x14ac:dyDescent="0.2">
      <c r="A18" s="2048" t="s">
        <v>2026</v>
      </c>
      <c r="B18" s="2049"/>
      <c r="C18" s="2049"/>
      <c r="D18" s="2049"/>
      <c r="E18" s="2049"/>
      <c r="F18" s="2049"/>
      <c r="G18" s="2049"/>
      <c r="H18" s="2049"/>
      <c r="I18" s="2049"/>
      <c r="J18" s="1726" t="s">
        <v>1912</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9" style="1761" customWidth="1"/>
    <col min="3" max="6" width="19" style="1291" customWidth="1"/>
    <col min="7" max="16384" width="9.140625" style="1291"/>
  </cols>
  <sheetData>
    <row r="1" spans="1:7" ht="16.5" x14ac:dyDescent="0.3">
      <c r="A1" s="2062" t="s">
        <v>1293</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3.25" customHeight="1" x14ac:dyDescent="0.2">
      <c r="A13" s="2068" t="s">
        <v>1913</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924"/>
      <c r="B87" s="1754"/>
      <c r="C87" s="1755"/>
      <c r="D87" s="1755"/>
      <c r="E87" s="1755"/>
    </row>
    <row r="88" spans="1:5" x14ac:dyDescent="0.2">
      <c r="A88" s="1924"/>
      <c r="B88" s="1754"/>
      <c r="C88" s="1755"/>
      <c r="D88" s="1755"/>
      <c r="E88" s="1755"/>
    </row>
    <row r="89" spans="1:5" x14ac:dyDescent="0.2">
      <c r="A89" s="1924"/>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2075</v>
      </c>
      <c r="B1" s="2073"/>
      <c r="C1" s="2073"/>
      <c r="D1" s="2073"/>
      <c r="E1" s="2073"/>
      <c r="F1" s="2074"/>
    </row>
    <row r="2" spans="1:6" x14ac:dyDescent="0.2">
      <c r="A2" s="2079" t="s">
        <v>1131</v>
      </c>
      <c r="B2" s="2080"/>
      <c r="C2" s="2081"/>
      <c r="D2" s="2081"/>
      <c r="E2" s="2081"/>
      <c r="F2" s="2082"/>
    </row>
    <row r="3" spans="1:6" x14ac:dyDescent="0.2">
      <c r="A3" s="2075" t="s">
        <v>1111</v>
      </c>
      <c r="B3" s="1925" t="s">
        <v>1618</v>
      </c>
      <c r="C3" s="2077" t="s">
        <v>1619</v>
      </c>
      <c r="D3" s="2078"/>
      <c r="E3" s="2078"/>
      <c r="F3" s="2078"/>
    </row>
    <row r="4" spans="1:6" ht="33" customHeight="1" x14ac:dyDescent="0.2">
      <c r="A4" s="2076"/>
      <c r="B4" s="1767" t="s">
        <v>95</v>
      </c>
      <c r="C4" s="1768" t="s">
        <v>98</v>
      </c>
      <c r="D4" s="1768" t="s">
        <v>893</v>
      </c>
      <c r="E4" s="1768" t="s">
        <v>95</v>
      </c>
      <c r="F4" s="1768" t="s">
        <v>894</v>
      </c>
    </row>
    <row r="5" spans="1:6" ht="14.25" customHeight="1" x14ac:dyDescent="0.2">
      <c r="A5" s="1762" t="s">
        <v>1627</v>
      </c>
      <c r="B5" s="1763">
        <v>120</v>
      </c>
      <c r="C5" s="1763">
        <v>125</v>
      </c>
      <c r="D5" s="1763">
        <v>100</v>
      </c>
      <c r="E5" s="1763">
        <v>95</v>
      </c>
      <c r="F5" s="1764">
        <f>(E5-C5)/E5</f>
        <v>-0.31578947368421051</v>
      </c>
    </row>
    <row r="6" spans="1:6" ht="14.25" customHeight="1" x14ac:dyDescent="0.2">
      <c r="A6" s="1765" t="s">
        <v>1532</v>
      </c>
      <c r="B6" s="1763"/>
      <c r="C6" s="1763"/>
      <c r="D6" s="1763"/>
      <c r="E6" s="1763"/>
      <c r="F6" s="1764"/>
    </row>
    <row r="7" spans="1:6" ht="14.25" customHeight="1" x14ac:dyDescent="0.2">
      <c r="A7" s="1765" t="s">
        <v>1534</v>
      </c>
      <c r="B7" s="1763">
        <v>125</v>
      </c>
      <c r="C7" s="1763">
        <v>244</v>
      </c>
      <c r="D7" s="1763">
        <v>250</v>
      </c>
      <c r="E7" s="1763">
        <v>248</v>
      </c>
      <c r="F7" s="1764">
        <f t="shared" ref="F7:F11" si="0">(E7-C7)/E7</f>
        <v>1.6129032258064516E-2</v>
      </c>
    </row>
    <row r="8" spans="1:6" ht="14.25" customHeight="1" x14ac:dyDescent="0.2">
      <c r="A8" s="1765" t="s">
        <v>1535</v>
      </c>
      <c r="B8" s="1763">
        <v>25</v>
      </c>
      <c r="C8" s="1763">
        <v>244</v>
      </c>
      <c r="D8" s="1763">
        <v>250</v>
      </c>
      <c r="E8" s="1763">
        <v>248</v>
      </c>
      <c r="F8" s="1764">
        <f t="shared" si="0"/>
        <v>1.6129032258064516E-2</v>
      </c>
    </row>
    <row r="9" spans="1:6" ht="14.25" customHeight="1" x14ac:dyDescent="0.2">
      <c r="A9" s="1765" t="s">
        <v>1536</v>
      </c>
      <c r="B9" s="1763">
        <v>45</v>
      </c>
      <c r="C9" s="1763">
        <v>244</v>
      </c>
      <c r="D9" s="1763">
        <v>250</v>
      </c>
      <c r="E9" s="1763">
        <v>248</v>
      </c>
      <c r="F9" s="1764">
        <f t="shared" si="0"/>
        <v>1.6129032258064516E-2</v>
      </c>
    </row>
    <row r="10" spans="1:6" ht="14.2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4.2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8.5" customHeight="1" x14ac:dyDescent="0.2">
      <c r="A12" s="2083" t="s">
        <v>1795</v>
      </c>
      <c r="B12" s="2084"/>
      <c r="C12" s="2084"/>
      <c r="D12" s="2084"/>
      <c r="E12" s="2084"/>
      <c r="F12" s="1919" t="s">
        <v>1914</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7.25" customHeight="1" x14ac:dyDescent="0.3">
      <c r="A1" s="2110" t="s">
        <v>2076</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30.7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1915</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5.5703125" style="1291" customWidth="1"/>
    <col min="2" max="2" width="37.42578125" style="1291" customWidth="1"/>
    <col min="3" max="8" width="15.7109375" style="1291" customWidth="1"/>
    <col min="9" max="10" width="16.28515625" style="1291" customWidth="1"/>
    <col min="11" max="16384" width="9.140625" style="1291"/>
  </cols>
  <sheetData>
    <row r="1" spans="1:10" ht="16.5" x14ac:dyDescent="0.3">
      <c r="A1" s="2050" t="s">
        <v>1288</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923" t="s">
        <v>96</v>
      </c>
      <c r="D3" s="1731" t="s">
        <v>95</v>
      </c>
      <c r="E3" s="2057" t="s">
        <v>96</v>
      </c>
      <c r="F3" s="2058"/>
      <c r="G3" s="1728" t="s">
        <v>95</v>
      </c>
      <c r="H3" s="2057" t="s">
        <v>96</v>
      </c>
      <c r="I3" s="2059"/>
      <c r="J3" s="2058"/>
    </row>
    <row r="4" spans="1:10"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x14ac:dyDescent="0.2">
      <c r="A7" s="1929"/>
      <c r="B7" s="1859"/>
      <c r="C7" s="1812"/>
      <c r="D7" s="1812"/>
      <c r="E7" s="1812"/>
      <c r="F7" s="1812"/>
      <c r="G7" s="1812"/>
      <c r="H7" s="1812"/>
      <c r="I7" s="1812"/>
      <c r="J7" s="1812"/>
    </row>
    <row r="8" spans="1:10" x14ac:dyDescent="0.2">
      <c r="A8" s="1929"/>
      <c r="B8" s="1859"/>
      <c r="C8" s="1951"/>
      <c r="D8" s="1951"/>
      <c r="E8" s="1951"/>
      <c r="F8" s="1951"/>
      <c r="G8" s="1951"/>
      <c r="H8" s="1951"/>
      <c r="I8" s="1951"/>
      <c r="J8" s="1951"/>
    </row>
    <row r="9" spans="1:10" x14ac:dyDescent="0.2">
      <c r="A9" s="1929"/>
      <c r="B9" s="1859"/>
      <c r="C9" s="1951"/>
      <c r="D9" s="1951"/>
      <c r="E9" s="1951"/>
      <c r="F9" s="1951"/>
      <c r="G9" s="1951"/>
      <c r="H9" s="1951"/>
      <c r="I9" s="1951"/>
      <c r="J9" s="1951"/>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5"/>
    </row>
    <row r="18" spans="1:10" ht="52.5" customHeight="1" x14ac:dyDescent="0.2">
      <c r="A18" s="2048" t="s">
        <v>2026</v>
      </c>
      <c r="B18" s="2049"/>
      <c r="C18" s="2049"/>
      <c r="D18" s="2049"/>
      <c r="E18" s="2049"/>
      <c r="F18" s="2049"/>
      <c r="G18" s="2049"/>
      <c r="H18" s="2049"/>
      <c r="I18" s="2049"/>
      <c r="J18" s="1366" t="s">
        <v>1912</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8.7109375" style="1761" customWidth="1"/>
    <col min="3" max="6" width="18.7109375" style="1291" customWidth="1"/>
    <col min="7" max="16384" width="9.140625" style="1291"/>
  </cols>
  <sheetData>
    <row r="1" spans="1:7" ht="16.5" x14ac:dyDescent="0.3">
      <c r="A1" s="2062" t="s">
        <v>1289</v>
      </c>
      <c r="B1" s="2062"/>
      <c r="C1" s="2062"/>
      <c r="D1" s="2062"/>
      <c r="E1" s="2062"/>
      <c r="F1" s="2062"/>
    </row>
    <row r="2" spans="1:7" ht="13.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2.5" customHeight="1" x14ac:dyDescent="0.2">
      <c r="A13" s="2068" t="s">
        <v>1916</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924"/>
      <c r="B87" s="1754"/>
      <c r="C87" s="1755"/>
      <c r="D87" s="1755"/>
      <c r="E87" s="1755"/>
    </row>
    <row r="88" spans="1:5" x14ac:dyDescent="0.2">
      <c r="A88" s="1924"/>
      <c r="B88" s="1754"/>
      <c r="C88" s="1755"/>
      <c r="D88" s="1755"/>
      <c r="E88" s="1755"/>
    </row>
    <row r="89" spans="1:5" x14ac:dyDescent="0.2">
      <c r="A89" s="1924"/>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1897</v>
      </c>
      <c r="B1" s="2073"/>
      <c r="C1" s="2073"/>
      <c r="D1" s="2073"/>
      <c r="E1" s="2073"/>
      <c r="F1" s="2074"/>
    </row>
    <row r="2" spans="1:6" x14ac:dyDescent="0.2">
      <c r="A2" s="2079" t="s">
        <v>1131</v>
      </c>
      <c r="B2" s="2080"/>
      <c r="C2" s="2108"/>
      <c r="D2" s="2108"/>
      <c r="E2" s="2108"/>
      <c r="F2" s="2109"/>
    </row>
    <row r="3" spans="1:6" x14ac:dyDescent="0.2">
      <c r="A3" s="2075" t="s">
        <v>1111</v>
      </c>
      <c r="B3" s="1925" t="s">
        <v>1618</v>
      </c>
      <c r="C3" s="2077" t="s">
        <v>1619</v>
      </c>
      <c r="D3" s="2078"/>
      <c r="E3" s="2078"/>
      <c r="F3" s="2078"/>
    </row>
    <row r="4" spans="1:6" ht="28.5" customHeight="1" x14ac:dyDescent="0.2">
      <c r="A4" s="2076"/>
      <c r="B4" s="1767" t="s">
        <v>95</v>
      </c>
      <c r="C4" s="1768" t="s">
        <v>98</v>
      </c>
      <c r="D4" s="1768" t="s">
        <v>893</v>
      </c>
      <c r="E4" s="1768" t="s">
        <v>95</v>
      </c>
      <c r="F4" s="1768" t="s">
        <v>894</v>
      </c>
    </row>
    <row r="5" spans="1:6" ht="14.25" customHeight="1" x14ac:dyDescent="0.2">
      <c r="A5" s="1762" t="s">
        <v>1627</v>
      </c>
      <c r="B5" s="1763">
        <v>120</v>
      </c>
      <c r="C5" s="1763">
        <v>125</v>
      </c>
      <c r="D5" s="1763">
        <v>100</v>
      </c>
      <c r="E5" s="1763">
        <v>95</v>
      </c>
      <c r="F5" s="1764">
        <f>(E5-C5)/E5</f>
        <v>-0.31578947368421051</v>
      </c>
    </row>
    <row r="6" spans="1:6" ht="14.25" customHeight="1" x14ac:dyDescent="0.2">
      <c r="A6" s="1765" t="s">
        <v>1532</v>
      </c>
      <c r="B6" s="1763"/>
      <c r="C6" s="1763"/>
      <c r="D6" s="1763"/>
      <c r="E6" s="1763"/>
      <c r="F6" s="1764"/>
    </row>
    <row r="7" spans="1:6" ht="14.25" customHeight="1" x14ac:dyDescent="0.2">
      <c r="A7" s="1765" t="s">
        <v>1534</v>
      </c>
      <c r="B7" s="1763">
        <v>125</v>
      </c>
      <c r="C7" s="1763">
        <v>244</v>
      </c>
      <c r="D7" s="1763">
        <v>250</v>
      </c>
      <c r="E7" s="1763">
        <v>248</v>
      </c>
      <c r="F7" s="1764">
        <f t="shared" ref="F7:F11" si="0">(E7-C7)/E7</f>
        <v>1.6129032258064516E-2</v>
      </c>
    </row>
    <row r="8" spans="1:6" ht="14.25" customHeight="1" x14ac:dyDescent="0.2">
      <c r="A8" s="1765" t="s">
        <v>1535</v>
      </c>
      <c r="B8" s="1763">
        <v>25</v>
      </c>
      <c r="C8" s="1763">
        <v>244</v>
      </c>
      <c r="D8" s="1763">
        <v>250</v>
      </c>
      <c r="E8" s="1763">
        <v>248</v>
      </c>
      <c r="F8" s="1764">
        <f t="shared" si="0"/>
        <v>1.6129032258064516E-2</v>
      </c>
    </row>
    <row r="9" spans="1:6" ht="14.25" customHeight="1" x14ac:dyDescent="0.2">
      <c r="A9" s="1765" t="s">
        <v>1536</v>
      </c>
      <c r="B9" s="1763">
        <v>45</v>
      </c>
      <c r="C9" s="1763">
        <v>244</v>
      </c>
      <c r="D9" s="1763">
        <v>250</v>
      </c>
      <c r="E9" s="1763">
        <v>248</v>
      </c>
      <c r="F9" s="1764">
        <f t="shared" si="0"/>
        <v>1.6129032258064516E-2</v>
      </c>
    </row>
    <row r="10" spans="1:6" ht="14.2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4.2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919" t="s">
        <v>1917</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5" customHeight="1" x14ac:dyDescent="0.3">
      <c r="A1" s="2110" t="s">
        <v>1896</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28.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1918</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8.7109375" style="1291" customWidth="1"/>
    <col min="2" max="2" width="39.7109375" style="1291" customWidth="1"/>
    <col min="3" max="9" width="15.7109375" style="1291" customWidth="1"/>
    <col min="10" max="16384" width="9.140625" style="1291"/>
  </cols>
  <sheetData>
    <row r="1" spans="1:10" ht="16.5" x14ac:dyDescent="0.3">
      <c r="A1" s="2050" t="s">
        <v>1290</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923" t="s">
        <v>96</v>
      </c>
      <c r="D3" s="1731" t="s">
        <v>95</v>
      </c>
      <c r="E3" s="2057" t="s">
        <v>96</v>
      </c>
      <c r="F3" s="2058"/>
      <c r="G3" s="1728" t="s">
        <v>95</v>
      </c>
      <c r="H3" s="2057" t="s">
        <v>96</v>
      </c>
      <c r="I3" s="2059"/>
      <c r="J3" s="2058"/>
    </row>
    <row r="4" spans="1:10" ht="25.5"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x14ac:dyDescent="0.2">
      <c r="A7" s="1929"/>
      <c r="B7" s="1859"/>
      <c r="C7" s="1812"/>
      <c r="D7" s="1812"/>
      <c r="E7" s="1812"/>
      <c r="F7" s="1812"/>
      <c r="G7" s="1812"/>
      <c r="H7" s="1812"/>
      <c r="I7" s="1812"/>
      <c r="J7" s="1812"/>
    </row>
    <row r="8" spans="1:10" x14ac:dyDescent="0.2">
      <c r="A8" s="1929"/>
      <c r="B8" s="1859"/>
      <c r="C8" s="1951"/>
      <c r="D8" s="1951"/>
      <c r="E8" s="1951"/>
      <c r="F8" s="1951"/>
      <c r="G8" s="1951"/>
      <c r="H8" s="1951"/>
      <c r="I8" s="1951"/>
      <c r="J8" s="1951"/>
    </row>
    <row r="9" spans="1:10" x14ac:dyDescent="0.2">
      <c r="A9" s="1929"/>
      <c r="B9" s="1859"/>
      <c r="C9" s="1951"/>
      <c r="D9" s="1951"/>
      <c r="E9" s="1951"/>
      <c r="F9" s="1951"/>
      <c r="G9" s="1951"/>
      <c r="H9" s="1951"/>
      <c r="I9" s="1951"/>
      <c r="J9" s="1951"/>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5"/>
    </row>
    <row r="18" spans="1:10" ht="39.75" customHeight="1" x14ac:dyDescent="0.2">
      <c r="A18" s="2048" t="s">
        <v>2026</v>
      </c>
      <c r="B18" s="2049"/>
      <c r="C18" s="2049"/>
      <c r="D18" s="2049"/>
      <c r="E18" s="2049"/>
      <c r="F18" s="2049"/>
      <c r="G18" s="2049"/>
      <c r="H18" s="2049"/>
      <c r="I18" s="2049"/>
      <c r="J18" s="1366" t="s">
        <v>1919</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4"/>
  <sheetViews>
    <sheetView workbookViewId="0">
      <selection sqref="A1:E1"/>
    </sheetView>
  </sheetViews>
  <sheetFormatPr defaultRowHeight="15" x14ac:dyDescent="0.25"/>
  <cols>
    <col min="1" max="1" width="22.5703125" style="746" customWidth="1"/>
    <col min="2" max="2" width="19.7109375" style="746" customWidth="1"/>
    <col min="3" max="3" width="9.140625" style="746"/>
    <col min="4" max="4" width="10.85546875" style="746" customWidth="1"/>
    <col min="5" max="5" width="19.7109375" style="746" customWidth="1"/>
    <col min="6" max="16384" width="9.140625" style="746"/>
  </cols>
  <sheetData>
    <row r="1" spans="1:6" ht="16.5" x14ac:dyDescent="0.3">
      <c r="A1" s="2019" t="s">
        <v>2024</v>
      </c>
      <c r="B1" s="2019"/>
      <c r="C1" s="2019"/>
      <c r="D1" s="2019"/>
      <c r="E1" s="2019"/>
    </row>
    <row r="2" spans="1:6" ht="41.25" customHeight="1" x14ac:dyDescent="0.25">
      <c r="A2" s="1211" t="s">
        <v>882</v>
      </c>
      <c r="B2" s="1211" t="s">
        <v>883</v>
      </c>
      <c r="C2" s="1211" t="s">
        <v>884</v>
      </c>
      <c r="D2" s="1211" t="s">
        <v>1670</v>
      </c>
      <c r="E2" s="1211" t="s">
        <v>885</v>
      </c>
      <c r="F2" s="749"/>
    </row>
    <row r="3" spans="1:6" x14ac:dyDescent="0.25">
      <c r="A3" s="1212" t="s">
        <v>1035</v>
      </c>
      <c r="B3" s="1189"/>
      <c r="C3" s="1189"/>
      <c r="D3" s="1189"/>
      <c r="E3" s="1189"/>
    </row>
    <row r="4" spans="1:6" x14ac:dyDescent="0.25">
      <c r="A4" s="1213" t="s">
        <v>886</v>
      </c>
      <c r="B4" s="1189"/>
      <c r="C4" s="1189"/>
      <c r="D4" s="1189"/>
      <c r="E4" s="1189"/>
    </row>
    <row r="5" spans="1:6" x14ac:dyDescent="0.25">
      <c r="A5" s="1214" t="s">
        <v>887</v>
      </c>
      <c r="B5" s="1189"/>
      <c r="C5" s="1189"/>
      <c r="D5" s="1189"/>
      <c r="E5" s="1189"/>
    </row>
    <row r="6" spans="1:6" x14ac:dyDescent="0.25">
      <c r="A6" s="1215" t="s">
        <v>1708</v>
      </c>
      <c r="B6" s="1216"/>
      <c r="C6" s="1216"/>
      <c r="D6" s="1216"/>
      <c r="E6" s="1216"/>
    </row>
    <row r="7" spans="1:6" x14ac:dyDescent="0.25">
      <c r="A7" s="1217" t="s">
        <v>1034</v>
      </c>
      <c r="B7" s="1179"/>
      <c r="C7" s="1179"/>
      <c r="D7" s="1179"/>
      <c r="E7" s="1179"/>
    </row>
    <row r="8" spans="1:6" x14ac:dyDescent="0.25">
      <c r="A8" s="1213" t="s">
        <v>888</v>
      </c>
      <c r="B8" s="1189"/>
      <c r="C8" s="1189"/>
      <c r="D8" s="1189"/>
      <c r="E8" s="1189"/>
    </row>
    <row r="9" spans="1:6" x14ac:dyDescent="0.25">
      <c r="A9" s="1213" t="s">
        <v>889</v>
      </c>
      <c r="B9" s="1189"/>
      <c r="C9" s="1189"/>
      <c r="D9" s="1189"/>
      <c r="E9" s="1189"/>
    </row>
    <row r="10" spans="1:6" x14ac:dyDescent="0.25">
      <c r="A10" s="1213" t="s">
        <v>1709</v>
      </c>
      <c r="B10" s="1189"/>
      <c r="C10" s="1189"/>
      <c r="D10" s="1189"/>
      <c r="E10" s="1189"/>
    </row>
    <row r="11" spans="1:6" x14ac:dyDescent="0.25">
      <c r="A11" s="1213" t="s">
        <v>890</v>
      </c>
      <c r="B11" s="1189"/>
      <c r="C11" s="1189"/>
      <c r="D11" s="1189"/>
      <c r="E11" s="1189"/>
    </row>
    <row r="12" spans="1:6" ht="28.5" customHeight="1" x14ac:dyDescent="0.25">
      <c r="A12" s="1214" t="s">
        <v>891</v>
      </c>
      <c r="B12" s="1189"/>
      <c r="C12" s="1189"/>
      <c r="D12" s="1189"/>
      <c r="E12" s="1189"/>
    </row>
    <row r="13" spans="1:6" ht="26.25" x14ac:dyDescent="0.25">
      <c r="A13" s="1214" t="s">
        <v>892</v>
      </c>
      <c r="B13" s="1189"/>
      <c r="C13" s="1189"/>
      <c r="D13" s="1189"/>
      <c r="E13" s="1189"/>
    </row>
    <row r="14" spans="1:6" ht="26.25" customHeight="1" x14ac:dyDescent="0.25">
      <c r="A14" s="2020" t="s">
        <v>1380</v>
      </c>
      <c r="B14" s="2021"/>
      <c r="C14" s="2021"/>
      <c r="D14" s="2021"/>
      <c r="E14" s="1218" t="s">
        <v>1695</v>
      </c>
    </row>
  </sheetData>
  <mergeCells count="2">
    <mergeCell ref="A1:E1"/>
    <mergeCell ref="A14:D14"/>
  </mergeCells>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8.7109375" style="1761" customWidth="1"/>
    <col min="3" max="6" width="18.7109375" style="1291" customWidth="1"/>
    <col min="7" max="16384" width="9.140625" style="1291"/>
  </cols>
  <sheetData>
    <row r="1" spans="1:7" ht="16.5" x14ac:dyDescent="0.3">
      <c r="A1" s="2062" t="s">
        <v>1291</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2.5" customHeight="1" x14ac:dyDescent="0.2">
      <c r="A13" s="2068" t="s">
        <v>1920</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924"/>
      <c r="B87" s="1754"/>
      <c r="C87" s="1755"/>
      <c r="D87" s="1755"/>
      <c r="E87" s="1755"/>
    </row>
    <row r="88" spans="1:5" x14ac:dyDescent="0.2">
      <c r="A88" s="1924"/>
      <c r="B88" s="1754"/>
      <c r="C88" s="1755"/>
      <c r="D88" s="1755"/>
      <c r="E88" s="1755"/>
    </row>
    <row r="89" spans="1:5" x14ac:dyDescent="0.2">
      <c r="A89" s="1924"/>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6.5" x14ac:dyDescent="0.3"/>
  <cols>
    <col min="1" max="1" width="40.7109375" style="1174" customWidth="1"/>
    <col min="2" max="6" width="13.5703125" style="1174" customWidth="1"/>
    <col min="7" max="16384" width="9.140625" style="1174"/>
  </cols>
  <sheetData>
    <row r="1" spans="1:6" ht="15" customHeight="1" x14ac:dyDescent="0.3">
      <c r="A1" s="2072" t="s">
        <v>1895</v>
      </c>
      <c r="B1" s="2073"/>
      <c r="C1" s="2073"/>
      <c r="D1" s="2073"/>
      <c r="E1" s="2073"/>
      <c r="F1" s="2074"/>
    </row>
    <row r="2" spans="1:6" x14ac:dyDescent="0.3">
      <c r="A2" s="2079" t="s">
        <v>1131</v>
      </c>
      <c r="B2" s="2080"/>
      <c r="C2" s="2081"/>
      <c r="D2" s="2081"/>
      <c r="E2" s="2081"/>
      <c r="F2" s="2082"/>
    </row>
    <row r="3" spans="1:6" x14ac:dyDescent="0.3">
      <c r="A3" s="2075" t="s">
        <v>1111</v>
      </c>
      <c r="B3" s="1925" t="s">
        <v>1618</v>
      </c>
      <c r="C3" s="2077" t="s">
        <v>1619</v>
      </c>
      <c r="D3" s="2078"/>
      <c r="E3" s="2078"/>
      <c r="F3" s="2078"/>
    </row>
    <row r="4" spans="1:6" ht="33" customHeight="1" x14ac:dyDescent="0.3">
      <c r="A4" s="2076"/>
      <c r="B4" s="1767" t="s">
        <v>95</v>
      </c>
      <c r="C4" s="1768" t="s">
        <v>98</v>
      </c>
      <c r="D4" s="1768" t="s">
        <v>893</v>
      </c>
      <c r="E4" s="1768" t="s">
        <v>95</v>
      </c>
      <c r="F4" s="1768" t="s">
        <v>894</v>
      </c>
    </row>
    <row r="5" spans="1:6" ht="14.25" customHeight="1" x14ac:dyDescent="0.3">
      <c r="A5" s="1762" t="s">
        <v>1627</v>
      </c>
      <c r="B5" s="1763">
        <v>120</v>
      </c>
      <c r="C5" s="1763">
        <v>125</v>
      </c>
      <c r="D5" s="1763">
        <v>100</v>
      </c>
      <c r="E5" s="1763">
        <v>95</v>
      </c>
      <c r="F5" s="1764">
        <f>(E5-C5)/E5</f>
        <v>-0.31578947368421051</v>
      </c>
    </row>
    <row r="6" spans="1:6" ht="14.25" customHeight="1" x14ac:dyDescent="0.3">
      <c r="A6" s="1765" t="s">
        <v>1532</v>
      </c>
      <c r="B6" s="1763"/>
      <c r="C6" s="1763"/>
      <c r="D6" s="1763"/>
      <c r="E6" s="1763"/>
      <c r="F6" s="1764"/>
    </row>
    <row r="7" spans="1:6" ht="14.25" customHeight="1" x14ac:dyDescent="0.3">
      <c r="A7" s="1765" t="s">
        <v>1534</v>
      </c>
      <c r="B7" s="1763">
        <v>125</v>
      </c>
      <c r="C7" s="1763">
        <v>244</v>
      </c>
      <c r="D7" s="1763">
        <v>250</v>
      </c>
      <c r="E7" s="1763">
        <v>248</v>
      </c>
      <c r="F7" s="1764">
        <f t="shared" ref="F7:F11" si="0">(E7-C7)/E7</f>
        <v>1.6129032258064516E-2</v>
      </c>
    </row>
    <row r="8" spans="1:6" ht="14.25" customHeight="1" x14ac:dyDescent="0.3">
      <c r="A8" s="1765" t="s">
        <v>1535</v>
      </c>
      <c r="B8" s="1763">
        <v>25</v>
      </c>
      <c r="C8" s="1763">
        <v>244</v>
      </c>
      <c r="D8" s="1763">
        <v>250</v>
      </c>
      <c r="E8" s="1763">
        <v>248</v>
      </c>
      <c r="F8" s="1764">
        <f t="shared" si="0"/>
        <v>1.6129032258064516E-2</v>
      </c>
    </row>
    <row r="9" spans="1:6" ht="14.25" customHeight="1" x14ac:dyDescent="0.3">
      <c r="A9" s="1765" t="s">
        <v>1536</v>
      </c>
      <c r="B9" s="1763">
        <v>45</v>
      </c>
      <c r="C9" s="1763">
        <v>244</v>
      </c>
      <c r="D9" s="1763">
        <v>250</v>
      </c>
      <c r="E9" s="1763">
        <v>248</v>
      </c>
      <c r="F9" s="1764">
        <f t="shared" si="0"/>
        <v>1.6129032258064516E-2</v>
      </c>
    </row>
    <row r="10" spans="1:6" ht="14.25" customHeight="1" x14ac:dyDescent="0.3">
      <c r="A10" s="1762" t="s">
        <v>1533</v>
      </c>
      <c r="B10" s="1763">
        <f>SUM(B7:B9)</f>
        <v>195</v>
      </c>
      <c r="C10" s="1763">
        <f t="shared" ref="C10:E10" si="1">SUM(C7:C9)</f>
        <v>732</v>
      </c>
      <c r="D10" s="1763">
        <f t="shared" si="1"/>
        <v>750</v>
      </c>
      <c r="E10" s="1763">
        <f t="shared" si="1"/>
        <v>744</v>
      </c>
      <c r="F10" s="1764">
        <f t="shared" si="0"/>
        <v>1.6129032258064516E-2</v>
      </c>
    </row>
    <row r="11" spans="1:6" ht="14.25" customHeight="1" x14ac:dyDescent="0.3">
      <c r="A11" s="1762" t="s">
        <v>1628</v>
      </c>
      <c r="B11" s="1763">
        <f>B10-B5</f>
        <v>75</v>
      </c>
      <c r="C11" s="1763">
        <f t="shared" ref="C11:E11" si="2">C10-C5</f>
        <v>607</v>
      </c>
      <c r="D11" s="1763">
        <f t="shared" si="2"/>
        <v>650</v>
      </c>
      <c r="E11" s="1763">
        <f t="shared" si="2"/>
        <v>649</v>
      </c>
      <c r="F11" s="1764">
        <f t="shared" si="0"/>
        <v>6.4714946070878271E-2</v>
      </c>
    </row>
    <row r="12" spans="1:6" ht="28.5" customHeight="1" x14ac:dyDescent="0.3">
      <c r="A12" s="2083" t="s">
        <v>1795</v>
      </c>
      <c r="B12" s="2084"/>
      <c r="C12" s="2084"/>
      <c r="D12" s="2084"/>
      <c r="E12" s="2084"/>
      <c r="F12" s="1919" t="s">
        <v>1921</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7.25" customHeight="1" x14ac:dyDescent="0.3">
      <c r="A1" s="2110" t="s">
        <v>1894</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33.7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1922</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6.28515625" style="1291" customWidth="1"/>
    <col min="2" max="2" width="31.5703125" style="1291" customWidth="1"/>
    <col min="3" max="8" width="15.7109375" style="1291" customWidth="1"/>
    <col min="9" max="10" width="16.140625" style="1291" customWidth="1"/>
    <col min="11" max="16384" width="9.140625" style="1291"/>
  </cols>
  <sheetData>
    <row r="1" spans="1:10" ht="16.5" x14ac:dyDescent="0.3">
      <c r="A1" s="2050" t="s">
        <v>1386</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923" t="s">
        <v>96</v>
      </c>
      <c r="D3" s="1731" t="s">
        <v>95</v>
      </c>
      <c r="E3" s="2057" t="s">
        <v>96</v>
      </c>
      <c r="F3" s="2058"/>
      <c r="G3" s="1728" t="s">
        <v>95</v>
      </c>
      <c r="H3" s="2057" t="s">
        <v>96</v>
      </c>
      <c r="I3" s="2059"/>
      <c r="J3" s="2058"/>
    </row>
    <row r="4" spans="1:10" x14ac:dyDescent="0.2">
      <c r="A4" s="1732" t="s">
        <v>1107</v>
      </c>
      <c r="B4" s="2056"/>
      <c r="C4" s="1731" t="s">
        <v>1469</v>
      </c>
      <c r="D4" s="1733"/>
      <c r="E4" s="1922" t="s">
        <v>1470</v>
      </c>
      <c r="F4" s="1735" t="s">
        <v>1468</v>
      </c>
      <c r="G4" s="1731"/>
      <c r="H4" s="1736" t="s">
        <v>1468</v>
      </c>
      <c r="I4" s="1736" t="s">
        <v>1468</v>
      </c>
      <c r="J4" s="1930"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x14ac:dyDescent="0.2">
      <c r="A7" s="1929"/>
      <c r="B7" s="1859"/>
      <c r="C7" s="1812"/>
      <c r="D7" s="1812"/>
      <c r="E7" s="1812"/>
      <c r="F7" s="1812"/>
      <c r="G7" s="1812"/>
      <c r="H7" s="1812"/>
      <c r="I7" s="1812"/>
      <c r="J7" s="1812"/>
    </row>
    <row r="8" spans="1:10" x14ac:dyDescent="0.2">
      <c r="A8" s="1929"/>
      <c r="B8" s="1859"/>
      <c r="C8" s="1951"/>
      <c r="D8" s="1951"/>
      <c r="E8" s="1951"/>
      <c r="F8" s="1951"/>
      <c r="G8" s="1951"/>
      <c r="H8" s="1951"/>
      <c r="I8" s="1951"/>
      <c r="J8" s="1951"/>
    </row>
    <row r="9" spans="1:10" x14ac:dyDescent="0.2">
      <c r="A9" s="1929"/>
      <c r="B9" s="1859"/>
      <c r="C9" s="1951"/>
      <c r="D9" s="1951"/>
      <c r="E9" s="1951"/>
      <c r="F9" s="1951"/>
      <c r="G9" s="1951"/>
      <c r="H9" s="1951"/>
      <c r="I9" s="1951"/>
      <c r="J9" s="1951"/>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5"/>
    </row>
    <row r="18" spans="1:10" ht="51" customHeight="1" x14ac:dyDescent="0.2">
      <c r="A18" s="2048" t="s">
        <v>1626</v>
      </c>
      <c r="B18" s="2049"/>
      <c r="C18" s="2049"/>
      <c r="D18" s="2049"/>
      <c r="E18" s="2049"/>
      <c r="F18" s="2049"/>
      <c r="G18" s="2049"/>
      <c r="H18" s="2049"/>
      <c r="I18" s="2049"/>
      <c r="J18" s="1366" t="s">
        <v>1923</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8.7109375" style="1761" customWidth="1"/>
    <col min="3" max="6" width="18.7109375" style="1291" customWidth="1"/>
    <col min="7" max="16384" width="9.140625" style="1291"/>
  </cols>
  <sheetData>
    <row r="1" spans="1:7" ht="16.5" x14ac:dyDescent="0.3">
      <c r="A1" s="2062" t="s">
        <v>1387</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3.25" customHeight="1" x14ac:dyDescent="0.2">
      <c r="A13" s="2068" t="s">
        <v>1924</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924"/>
      <c r="B87" s="1754"/>
      <c r="C87" s="1755"/>
      <c r="D87" s="1755"/>
      <c r="E87" s="1755"/>
    </row>
    <row r="88" spans="1:5" x14ac:dyDescent="0.2">
      <c r="A88" s="1924"/>
      <c r="B88" s="1754"/>
      <c r="C88" s="1755"/>
      <c r="D88" s="1755"/>
      <c r="E88" s="1755"/>
    </row>
    <row r="89" spans="1:5" x14ac:dyDescent="0.2">
      <c r="A89" s="1924"/>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1893</v>
      </c>
      <c r="B1" s="2073"/>
      <c r="C1" s="2073"/>
      <c r="D1" s="2073"/>
      <c r="E1" s="2073"/>
      <c r="F1" s="2074"/>
    </row>
    <row r="2" spans="1:6" x14ac:dyDescent="0.2">
      <c r="A2" s="2079" t="s">
        <v>1131</v>
      </c>
      <c r="B2" s="2080"/>
      <c r="C2" s="2108"/>
      <c r="D2" s="2108"/>
      <c r="E2" s="2108"/>
      <c r="F2" s="2109"/>
    </row>
    <row r="3" spans="1:6" x14ac:dyDescent="0.2">
      <c r="A3" s="2075" t="s">
        <v>1111</v>
      </c>
      <c r="B3" s="1925" t="s">
        <v>1618</v>
      </c>
      <c r="C3" s="2077" t="s">
        <v>1619</v>
      </c>
      <c r="D3" s="2078"/>
      <c r="E3" s="2078"/>
      <c r="F3" s="2078"/>
    </row>
    <row r="4" spans="1:6" ht="33" customHeight="1" x14ac:dyDescent="0.2">
      <c r="A4" s="2076"/>
      <c r="B4" s="1767" t="s">
        <v>95</v>
      </c>
      <c r="C4" s="1768" t="s">
        <v>98</v>
      </c>
      <c r="D4" s="1768" t="s">
        <v>893</v>
      </c>
      <c r="E4" s="1768" t="s">
        <v>95</v>
      </c>
      <c r="F4" s="1768" t="s">
        <v>894</v>
      </c>
    </row>
    <row r="5" spans="1:6" ht="15.75" customHeight="1" x14ac:dyDescent="0.2">
      <c r="A5" s="1762" t="s">
        <v>1627</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8.5" customHeight="1" x14ac:dyDescent="0.2">
      <c r="A12" s="2083" t="s">
        <v>1795</v>
      </c>
      <c r="B12" s="2084"/>
      <c r="C12" s="2084"/>
      <c r="D12" s="2084"/>
      <c r="E12" s="2084"/>
      <c r="F12" s="1919" t="s">
        <v>1925</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7.25" customHeight="1" x14ac:dyDescent="0.3">
      <c r="A1" s="2110" t="s">
        <v>1892</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30"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1926</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R134"/>
  <sheetViews>
    <sheetView workbookViewId="0">
      <selection sqref="A1:R11"/>
    </sheetView>
  </sheetViews>
  <sheetFormatPr defaultRowHeight="12.75" x14ac:dyDescent="0.2"/>
  <cols>
    <col min="1" max="1" width="4.5703125" style="1760" customWidth="1"/>
    <col min="2" max="2" width="8.85546875" style="1761" customWidth="1"/>
    <col min="3" max="3" width="10.28515625" style="1761" customWidth="1"/>
    <col min="4" max="4" width="8.85546875" style="1291" customWidth="1"/>
    <col min="5" max="6" width="8.140625" style="1291" customWidth="1"/>
    <col min="7" max="8" width="8.85546875" style="1291" customWidth="1"/>
    <col min="9" max="9" width="9.85546875" style="1291" customWidth="1"/>
    <col min="10" max="13" width="8.85546875" style="1291" customWidth="1"/>
    <col min="14" max="14" width="10.42578125" style="1291" customWidth="1"/>
    <col min="15" max="16" width="11.140625" style="1291" customWidth="1"/>
    <col min="17" max="17" width="8.85546875" style="1291" customWidth="1"/>
    <col min="18" max="18" width="8.7109375" style="1291" customWidth="1"/>
    <col min="19" max="16384" width="9.140625" style="1291"/>
  </cols>
  <sheetData>
    <row r="1" spans="1:18" ht="16.5" x14ac:dyDescent="0.3">
      <c r="A1" s="2214" t="s">
        <v>1647</v>
      </c>
      <c r="B1" s="2215"/>
      <c r="C1" s="2215"/>
      <c r="D1" s="2215"/>
      <c r="E1" s="2215"/>
      <c r="F1" s="2215"/>
      <c r="G1" s="2215"/>
      <c r="H1" s="2215"/>
      <c r="I1" s="2215"/>
      <c r="J1" s="2215"/>
      <c r="K1" s="2215"/>
      <c r="L1" s="2215"/>
      <c r="M1" s="2215"/>
      <c r="N1" s="2215"/>
      <c r="O1" s="2215"/>
      <c r="P1" s="2215"/>
      <c r="Q1" s="2215"/>
      <c r="R1" s="2216"/>
    </row>
    <row r="2" spans="1:18" ht="63.75" customHeight="1" x14ac:dyDescent="0.2">
      <c r="A2" s="1296" t="s">
        <v>1067</v>
      </c>
      <c r="B2" s="1296" t="s">
        <v>1648</v>
      </c>
      <c r="C2" s="1296" t="s">
        <v>1649</v>
      </c>
      <c r="D2" s="1296" t="s">
        <v>1650</v>
      </c>
      <c r="E2" s="1296" t="s">
        <v>1651</v>
      </c>
      <c r="F2" s="1296" t="s">
        <v>1652</v>
      </c>
      <c r="G2" s="1296" t="s">
        <v>1653</v>
      </c>
      <c r="H2" s="1296" t="s">
        <v>1654</v>
      </c>
      <c r="I2" s="1296" t="s">
        <v>1655</v>
      </c>
      <c r="J2" s="1296" t="s">
        <v>1656</v>
      </c>
      <c r="K2" s="1296" t="s">
        <v>1661</v>
      </c>
      <c r="L2" s="1296" t="s">
        <v>1662</v>
      </c>
      <c r="M2" s="1296" t="s">
        <v>1663</v>
      </c>
      <c r="N2" s="1296" t="s">
        <v>1664</v>
      </c>
      <c r="O2" s="1296" t="s">
        <v>1660</v>
      </c>
      <c r="P2" s="1296" t="s">
        <v>1659</v>
      </c>
      <c r="Q2" s="1296" t="s">
        <v>1658</v>
      </c>
      <c r="R2" s="1296" t="s">
        <v>1657</v>
      </c>
    </row>
    <row r="3" spans="1:18" x14ac:dyDescent="0.2">
      <c r="A3" s="1931"/>
      <c r="B3" s="1932"/>
      <c r="C3" s="1932"/>
      <c r="D3" s="1933"/>
      <c r="E3" s="1933"/>
      <c r="F3" s="1934"/>
      <c r="G3" s="1934"/>
      <c r="H3" s="1934"/>
      <c r="I3" s="1934"/>
      <c r="J3" s="1934"/>
      <c r="K3" s="1934"/>
      <c r="L3" s="1934"/>
      <c r="M3" s="1934"/>
      <c r="N3" s="1934"/>
      <c r="O3" s="1934"/>
      <c r="P3" s="1934"/>
      <c r="Q3" s="1934"/>
      <c r="R3" s="1934"/>
    </row>
    <row r="4" spans="1:18" x14ac:dyDescent="0.2">
      <c r="A4" s="1935"/>
      <c r="B4" s="1936"/>
      <c r="C4" s="1936"/>
      <c r="D4" s="1936"/>
      <c r="E4" s="1936"/>
      <c r="F4" s="1937"/>
      <c r="G4" s="1934"/>
      <c r="H4" s="1934"/>
      <c r="I4" s="1934"/>
      <c r="J4" s="1934"/>
      <c r="K4" s="1934"/>
      <c r="L4" s="1934"/>
      <c r="M4" s="1934"/>
      <c r="N4" s="1934"/>
      <c r="O4" s="1934"/>
      <c r="P4" s="1934"/>
      <c r="Q4" s="1934"/>
      <c r="R4" s="1934"/>
    </row>
    <row r="5" spans="1:18" x14ac:dyDescent="0.2">
      <c r="A5" s="1935"/>
      <c r="B5" s="1936"/>
      <c r="C5" s="1936"/>
      <c r="D5" s="1936"/>
      <c r="E5" s="1936"/>
      <c r="F5" s="1937"/>
      <c r="G5" s="1934"/>
      <c r="H5" s="1934"/>
      <c r="I5" s="1934"/>
      <c r="J5" s="1934"/>
      <c r="K5" s="1934"/>
      <c r="L5" s="1934"/>
      <c r="M5" s="1934"/>
      <c r="N5" s="1934"/>
      <c r="O5" s="1934"/>
      <c r="P5" s="1934"/>
      <c r="Q5" s="1934"/>
      <c r="R5" s="1934"/>
    </row>
    <row r="6" spans="1:18" x14ac:dyDescent="0.2">
      <c r="A6" s="1935"/>
      <c r="B6" s="1936"/>
      <c r="C6" s="1936"/>
      <c r="D6" s="1936"/>
      <c r="E6" s="1936"/>
      <c r="F6" s="1937"/>
      <c r="G6" s="1934"/>
      <c r="H6" s="1934"/>
      <c r="I6" s="1934"/>
      <c r="J6" s="1934"/>
      <c r="K6" s="1934"/>
      <c r="L6" s="1934"/>
      <c r="M6" s="1934"/>
      <c r="N6" s="1934"/>
      <c r="O6" s="1934"/>
      <c r="P6" s="1934"/>
      <c r="Q6" s="1934"/>
      <c r="R6" s="1934"/>
    </row>
    <row r="7" spans="1:18" x14ac:dyDescent="0.2">
      <c r="A7" s="1935"/>
      <c r="B7" s="1936"/>
      <c r="C7" s="1936"/>
      <c r="D7" s="1936"/>
      <c r="E7" s="1936"/>
      <c r="F7" s="1937"/>
      <c r="G7" s="1934"/>
      <c r="H7" s="1934"/>
      <c r="I7" s="1934"/>
      <c r="J7" s="1934"/>
      <c r="K7" s="1934"/>
      <c r="L7" s="1934"/>
      <c r="M7" s="1934"/>
      <c r="N7" s="1934"/>
      <c r="O7" s="1934"/>
      <c r="P7" s="1934"/>
      <c r="Q7" s="1934"/>
      <c r="R7" s="1934"/>
    </row>
    <row r="8" spans="1:18" x14ac:dyDescent="0.2">
      <c r="A8" s="1935"/>
      <c r="B8" s="1936"/>
      <c r="C8" s="1936"/>
      <c r="D8" s="1936"/>
      <c r="E8" s="1936"/>
      <c r="F8" s="1937"/>
      <c r="G8" s="1934"/>
      <c r="H8" s="1934"/>
      <c r="I8" s="1934"/>
      <c r="J8" s="1934"/>
      <c r="K8" s="1934"/>
      <c r="L8" s="1934"/>
      <c r="M8" s="1934"/>
      <c r="N8" s="1934"/>
      <c r="O8" s="1934"/>
      <c r="P8" s="1934"/>
      <c r="Q8" s="1934"/>
      <c r="R8" s="1934"/>
    </row>
    <row r="9" spans="1:18" x14ac:dyDescent="0.2">
      <c r="A9" s="1935"/>
      <c r="B9" s="1936"/>
      <c r="C9" s="1936"/>
      <c r="D9" s="1936"/>
      <c r="E9" s="1936"/>
      <c r="F9" s="1937"/>
      <c r="G9" s="1934"/>
      <c r="H9" s="1934"/>
      <c r="I9" s="1934"/>
      <c r="J9" s="1934"/>
      <c r="K9" s="1934"/>
      <c r="L9" s="1934"/>
      <c r="M9" s="1934"/>
      <c r="N9" s="1934"/>
      <c r="O9" s="1934"/>
      <c r="P9" s="1934"/>
      <c r="Q9" s="1934"/>
      <c r="R9" s="1934"/>
    </row>
    <row r="10" spans="1:18" x14ac:dyDescent="0.2">
      <c r="A10" s="1938"/>
      <c r="B10" s="1936"/>
      <c r="C10" s="1936"/>
      <c r="D10" s="1936"/>
      <c r="E10" s="1936"/>
      <c r="F10" s="1937"/>
      <c r="G10" s="1934"/>
      <c r="H10" s="1934"/>
      <c r="I10" s="1934"/>
      <c r="J10" s="1934"/>
      <c r="K10" s="1934"/>
      <c r="L10" s="1934"/>
      <c r="M10" s="1934"/>
      <c r="N10" s="1934"/>
      <c r="O10" s="1934"/>
      <c r="P10" s="1934"/>
      <c r="Q10" s="1934"/>
      <c r="R10" s="1934"/>
    </row>
    <row r="11" spans="1:18" ht="26.25" customHeight="1" x14ac:dyDescent="0.2">
      <c r="A11" s="2217" t="s">
        <v>1927</v>
      </c>
      <c r="B11" s="2217"/>
      <c r="C11" s="2217"/>
      <c r="D11" s="2217"/>
      <c r="E11" s="2217"/>
      <c r="F11" s="2217"/>
      <c r="G11" s="2217"/>
      <c r="H11" s="2217"/>
      <c r="I11" s="2217"/>
      <c r="J11" s="2217"/>
      <c r="K11" s="2217"/>
      <c r="L11" s="2217"/>
      <c r="M11" s="2217"/>
      <c r="N11" s="2217"/>
      <c r="O11" s="2217"/>
      <c r="P11" s="2217"/>
      <c r="Q11" s="2217"/>
      <c r="R11" s="2217"/>
    </row>
    <row r="12" spans="1:18" x14ac:dyDescent="0.2">
      <c r="A12" s="1753"/>
      <c r="B12" s="1754"/>
      <c r="C12" s="1754"/>
      <c r="D12" s="1755"/>
      <c r="E12" s="1755"/>
      <c r="F12" s="1755"/>
    </row>
    <row r="13" spans="1:18" x14ac:dyDescent="0.2">
      <c r="A13" s="1753"/>
      <c r="B13" s="1754"/>
      <c r="C13" s="1754"/>
      <c r="D13" s="1755"/>
      <c r="E13" s="1755"/>
      <c r="F13" s="1755"/>
    </row>
    <row r="14" spans="1:18" x14ac:dyDescent="0.2">
      <c r="A14" s="1753"/>
      <c r="B14" s="1754"/>
      <c r="C14" s="1754"/>
      <c r="D14" s="1755"/>
      <c r="E14" s="1755"/>
      <c r="F14" s="1755"/>
    </row>
    <row r="15" spans="1:18" x14ac:dyDescent="0.2">
      <c r="A15" s="1753"/>
      <c r="B15" s="1754"/>
      <c r="C15" s="1754"/>
      <c r="D15" s="1755"/>
      <c r="E15" s="1755"/>
      <c r="F15" s="1755"/>
    </row>
    <row r="16" spans="1:18" x14ac:dyDescent="0.2">
      <c r="A16" s="1753"/>
      <c r="B16" s="1754"/>
      <c r="C16" s="1754"/>
      <c r="D16" s="1755"/>
      <c r="E16" s="1755"/>
      <c r="F16" s="1755"/>
    </row>
    <row r="17" spans="1:6" x14ac:dyDescent="0.2">
      <c r="A17" s="1753"/>
      <c r="B17" s="1754"/>
      <c r="C17" s="1754"/>
      <c r="D17" s="1755"/>
      <c r="E17" s="1755"/>
      <c r="F17" s="1755"/>
    </row>
    <row r="18" spans="1:6" x14ac:dyDescent="0.2">
      <c r="A18" s="1753"/>
      <c r="B18" s="1754"/>
      <c r="C18" s="1754"/>
      <c r="D18" s="1755"/>
      <c r="E18" s="1755"/>
      <c r="F18" s="1755"/>
    </row>
    <row r="19" spans="1:6" x14ac:dyDescent="0.2">
      <c r="A19" s="1753"/>
      <c r="B19" s="1754"/>
      <c r="C19" s="1754"/>
      <c r="D19" s="1755"/>
      <c r="E19" s="1755"/>
      <c r="F19" s="1755"/>
    </row>
    <row r="20" spans="1:6" x14ac:dyDescent="0.2">
      <c r="A20" s="1753"/>
      <c r="B20" s="1754"/>
      <c r="C20" s="1754"/>
      <c r="D20" s="1755"/>
      <c r="E20" s="1755"/>
      <c r="F20" s="1755"/>
    </row>
    <row r="21" spans="1:6" x14ac:dyDescent="0.2">
      <c r="A21" s="1753"/>
      <c r="B21" s="1754"/>
      <c r="C21" s="1754"/>
      <c r="D21" s="1755"/>
      <c r="E21" s="1755"/>
      <c r="F21" s="1755"/>
    </row>
    <row r="22" spans="1:6" x14ac:dyDescent="0.2">
      <c r="A22" s="1753"/>
      <c r="B22" s="1754"/>
      <c r="C22" s="1754"/>
      <c r="D22" s="1755"/>
      <c r="E22" s="1755"/>
      <c r="F22" s="1755"/>
    </row>
    <row r="23" spans="1:6" x14ac:dyDescent="0.2">
      <c r="A23" s="1753"/>
      <c r="B23" s="1754"/>
      <c r="C23" s="1754"/>
      <c r="D23" s="1755"/>
      <c r="E23" s="1755"/>
      <c r="F23" s="1755"/>
    </row>
    <row r="24" spans="1:6" x14ac:dyDescent="0.2">
      <c r="A24" s="1753"/>
      <c r="B24" s="1754"/>
      <c r="C24" s="1754"/>
      <c r="D24" s="1755"/>
      <c r="E24" s="1755"/>
      <c r="F24" s="1755"/>
    </row>
    <row r="25" spans="1:6" x14ac:dyDescent="0.2">
      <c r="A25" s="1753"/>
      <c r="B25" s="1754"/>
      <c r="C25" s="1754"/>
      <c r="D25" s="1755"/>
      <c r="E25" s="1755"/>
      <c r="F25" s="1755"/>
    </row>
    <row r="26" spans="1:6" x14ac:dyDescent="0.2">
      <c r="A26" s="1753"/>
      <c r="B26" s="1754"/>
      <c r="C26" s="1754"/>
      <c r="D26" s="1755"/>
      <c r="E26" s="1755"/>
      <c r="F26" s="1755"/>
    </row>
    <row r="27" spans="1:6" x14ac:dyDescent="0.2">
      <c r="A27" s="1753"/>
      <c r="B27" s="1754"/>
      <c r="C27" s="1754"/>
      <c r="D27" s="1755"/>
      <c r="E27" s="1755"/>
      <c r="F27" s="1755"/>
    </row>
    <row r="28" spans="1:6" x14ac:dyDescent="0.2">
      <c r="A28" s="1753"/>
      <c r="B28" s="1754"/>
      <c r="C28" s="1754"/>
      <c r="D28" s="1755"/>
      <c r="E28" s="1755"/>
      <c r="F28" s="1755"/>
    </row>
    <row r="29" spans="1:6" x14ac:dyDescent="0.2">
      <c r="A29" s="1753"/>
      <c r="B29" s="1754"/>
      <c r="C29" s="1754"/>
      <c r="D29" s="1755"/>
      <c r="E29" s="1755"/>
      <c r="F29" s="1755"/>
    </row>
    <row r="30" spans="1:6" x14ac:dyDescent="0.2">
      <c r="A30" s="1753"/>
      <c r="B30" s="1754"/>
      <c r="C30" s="1754"/>
      <c r="D30" s="1755"/>
      <c r="E30" s="1755"/>
      <c r="F30" s="1755"/>
    </row>
    <row r="31" spans="1:6" x14ac:dyDescent="0.2">
      <c r="A31" s="1753"/>
      <c r="B31" s="1754"/>
      <c r="C31" s="1754"/>
      <c r="D31" s="1755"/>
      <c r="E31" s="1755"/>
      <c r="F31" s="1755"/>
    </row>
    <row r="32" spans="1:6" x14ac:dyDescent="0.2">
      <c r="A32" s="1753"/>
      <c r="B32" s="1754"/>
      <c r="C32" s="1754"/>
      <c r="D32" s="1755"/>
      <c r="E32" s="1755"/>
      <c r="F32" s="1755"/>
    </row>
    <row r="33" spans="1:6" x14ac:dyDescent="0.2">
      <c r="A33" s="1753"/>
      <c r="B33" s="1754"/>
      <c r="C33" s="1754"/>
      <c r="D33" s="1755"/>
      <c r="E33" s="1755"/>
      <c r="F33" s="1755"/>
    </row>
    <row r="34" spans="1:6" x14ac:dyDescent="0.2">
      <c r="A34" s="1753"/>
      <c r="B34" s="1754"/>
      <c r="C34" s="1754"/>
      <c r="D34" s="1755"/>
      <c r="E34" s="1755"/>
      <c r="F34" s="1755"/>
    </row>
    <row r="35" spans="1:6" x14ac:dyDescent="0.2">
      <c r="A35" s="1753"/>
      <c r="B35" s="1754"/>
      <c r="C35" s="1754"/>
      <c r="D35" s="1755"/>
      <c r="E35" s="1755"/>
      <c r="F35" s="1755"/>
    </row>
    <row r="36" spans="1:6" x14ac:dyDescent="0.2">
      <c r="A36" s="1753"/>
      <c r="B36" s="1754"/>
      <c r="C36" s="1754"/>
      <c r="D36" s="1755"/>
      <c r="E36" s="1755"/>
      <c r="F36" s="1755"/>
    </row>
    <row r="37" spans="1:6" x14ac:dyDescent="0.2">
      <c r="A37" s="1753"/>
      <c r="B37" s="1754"/>
      <c r="C37" s="1754"/>
      <c r="D37" s="1755"/>
      <c r="E37" s="1755"/>
      <c r="F37" s="1755"/>
    </row>
    <row r="38" spans="1:6" x14ac:dyDescent="0.2">
      <c r="A38" s="1753"/>
      <c r="B38" s="1754"/>
      <c r="C38" s="1754"/>
      <c r="D38" s="1755"/>
      <c r="E38" s="1755"/>
      <c r="F38" s="1755"/>
    </row>
    <row r="39" spans="1:6" x14ac:dyDescent="0.2">
      <c r="A39" s="1753"/>
      <c r="B39" s="1754"/>
      <c r="C39" s="1754"/>
      <c r="D39" s="1755"/>
      <c r="E39" s="1755"/>
      <c r="F39" s="1755"/>
    </row>
    <row r="40" spans="1:6" x14ac:dyDescent="0.2">
      <c r="A40" s="1753"/>
      <c r="B40" s="1754"/>
      <c r="C40" s="1754"/>
      <c r="D40" s="1755"/>
      <c r="E40" s="1755"/>
      <c r="F40" s="1755"/>
    </row>
    <row r="41" spans="1:6" x14ac:dyDescent="0.2">
      <c r="A41" s="1753"/>
      <c r="B41" s="1754"/>
      <c r="C41" s="1754"/>
      <c r="D41" s="1755"/>
      <c r="E41" s="1755"/>
      <c r="F41" s="1755"/>
    </row>
    <row r="42" spans="1:6" x14ac:dyDescent="0.2">
      <c r="A42" s="1753"/>
      <c r="B42" s="1754"/>
      <c r="C42" s="1754"/>
      <c r="D42" s="1755"/>
      <c r="E42" s="1755"/>
      <c r="F42" s="1755"/>
    </row>
    <row r="43" spans="1:6" x14ac:dyDescent="0.2">
      <c r="A43" s="1753"/>
      <c r="B43" s="1754"/>
      <c r="C43" s="1754"/>
      <c r="D43" s="1755"/>
      <c r="E43" s="1755"/>
      <c r="F43" s="1755"/>
    </row>
    <row r="44" spans="1:6" x14ac:dyDescent="0.2">
      <c r="A44" s="1753"/>
      <c r="B44" s="1754"/>
      <c r="C44" s="1754"/>
      <c r="D44" s="1755"/>
      <c r="E44" s="1755"/>
      <c r="F44" s="1755"/>
    </row>
    <row r="45" spans="1:6" x14ac:dyDescent="0.2">
      <c r="A45" s="1753"/>
      <c r="B45" s="1754"/>
      <c r="C45" s="1754"/>
      <c r="D45" s="1755"/>
      <c r="E45" s="1755"/>
      <c r="F45" s="1755"/>
    </row>
    <row r="46" spans="1:6" x14ac:dyDescent="0.2">
      <c r="A46" s="1753"/>
      <c r="B46" s="1754"/>
      <c r="C46" s="1754"/>
      <c r="D46" s="1755"/>
      <c r="E46" s="1755"/>
      <c r="F46" s="1755"/>
    </row>
    <row r="47" spans="1:6" x14ac:dyDescent="0.2">
      <c r="A47" s="1753"/>
      <c r="B47" s="1754"/>
      <c r="C47" s="1754"/>
      <c r="D47" s="1755"/>
      <c r="E47" s="1755"/>
      <c r="F47" s="1755"/>
    </row>
    <row r="48" spans="1:6" x14ac:dyDescent="0.2">
      <c r="A48" s="1753"/>
      <c r="B48" s="1754"/>
      <c r="C48" s="1754"/>
      <c r="D48" s="1755"/>
      <c r="E48" s="1755"/>
      <c r="F48" s="1755"/>
    </row>
    <row r="49" spans="1:6" x14ac:dyDescent="0.2">
      <c r="A49" s="1753"/>
      <c r="B49" s="1754"/>
      <c r="C49" s="1754"/>
      <c r="D49" s="1755"/>
      <c r="E49" s="1755"/>
      <c r="F49" s="1755"/>
    </row>
    <row r="50" spans="1:6" x14ac:dyDescent="0.2">
      <c r="A50" s="1753"/>
      <c r="B50" s="1754"/>
      <c r="C50" s="1754"/>
      <c r="D50" s="1755"/>
      <c r="E50" s="1755"/>
      <c r="F50" s="1755"/>
    </row>
    <row r="51" spans="1:6" x14ac:dyDescent="0.2">
      <c r="A51" s="1753"/>
      <c r="B51" s="1754"/>
      <c r="C51" s="1754"/>
      <c r="D51" s="1755"/>
      <c r="E51" s="1755"/>
      <c r="F51" s="1755"/>
    </row>
    <row r="52" spans="1:6" x14ac:dyDescent="0.2">
      <c r="A52" s="1753"/>
      <c r="B52" s="1754"/>
      <c r="C52" s="1754"/>
      <c r="D52" s="1755"/>
      <c r="E52" s="1755"/>
      <c r="F52" s="1755"/>
    </row>
    <row r="53" spans="1:6" x14ac:dyDescent="0.2">
      <c r="A53" s="1753"/>
      <c r="B53" s="1754"/>
      <c r="C53" s="1754"/>
      <c r="D53" s="1755"/>
      <c r="E53" s="1755"/>
      <c r="F53" s="1755"/>
    </row>
    <row r="54" spans="1:6" x14ac:dyDescent="0.2">
      <c r="A54" s="1753"/>
      <c r="B54" s="1754"/>
      <c r="C54" s="1754"/>
      <c r="D54" s="1755"/>
      <c r="E54" s="1755"/>
      <c r="F54" s="1755"/>
    </row>
    <row r="55" spans="1:6" x14ac:dyDescent="0.2">
      <c r="A55" s="1753"/>
      <c r="B55" s="1754"/>
      <c r="C55" s="1754"/>
      <c r="D55" s="1755"/>
      <c r="E55" s="1755"/>
      <c r="F55" s="1755"/>
    </row>
    <row r="56" spans="1:6" x14ac:dyDescent="0.2">
      <c r="A56" s="1753"/>
      <c r="B56" s="1754"/>
      <c r="C56" s="1754"/>
      <c r="D56" s="1755"/>
      <c r="E56" s="1755"/>
      <c r="F56" s="1755"/>
    </row>
    <row r="57" spans="1:6" x14ac:dyDescent="0.2">
      <c r="A57" s="1753"/>
      <c r="B57" s="1754"/>
      <c r="C57" s="1754"/>
      <c r="D57" s="1755"/>
      <c r="E57" s="1755"/>
      <c r="F57" s="1755"/>
    </row>
    <row r="58" spans="1:6" x14ac:dyDescent="0.2">
      <c r="A58" s="1753"/>
      <c r="B58" s="1754"/>
      <c r="C58" s="1754"/>
      <c r="D58" s="1755"/>
      <c r="E58" s="1755"/>
      <c r="F58" s="1755"/>
    </row>
    <row r="59" spans="1:6" x14ac:dyDescent="0.2">
      <c r="A59" s="1753"/>
      <c r="B59" s="1754"/>
      <c r="C59" s="1754"/>
      <c r="D59" s="1755"/>
      <c r="E59" s="1755"/>
      <c r="F59" s="1755"/>
    </row>
    <row r="60" spans="1:6" x14ac:dyDescent="0.2">
      <c r="A60" s="1753"/>
      <c r="B60" s="1754"/>
      <c r="C60" s="1754"/>
      <c r="D60" s="1755"/>
      <c r="E60" s="1755"/>
      <c r="F60" s="1755"/>
    </row>
    <row r="61" spans="1:6" x14ac:dyDescent="0.2">
      <c r="A61" s="1753"/>
      <c r="B61" s="1754"/>
      <c r="C61" s="1754"/>
      <c r="D61" s="1755"/>
      <c r="E61" s="1755"/>
      <c r="F61" s="1755"/>
    </row>
    <row r="62" spans="1:6" x14ac:dyDescent="0.2">
      <c r="A62" s="1753"/>
      <c r="B62" s="1754"/>
      <c r="C62" s="1754"/>
      <c r="D62" s="1755"/>
      <c r="E62" s="1755"/>
      <c r="F62" s="1755"/>
    </row>
    <row r="63" spans="1:6" x14ac:dyDescent="0.2">
      <c r="A63" s="1753"/>
      <c r="B63" s="1754"/>
      <c r="C63" s="1754"/>
      <c r="D63" s="1755"/>
      <c r="E63" s="1755"/>
      <c r="F63" s="1755"/>
    </row>
    <row r="64" spans="1:6" x14ac:dyDescent="0.2">
      <c r="A64" s="1753"/>
      <c r="B64" s="1754"/>
      <c r="C64" s="1754"/>
      <c r="D64" s="1755"/>
      <c r="E64" s="1755"/>
      <c r="F64" s="1755"/>
    </row>
    <row r="65" spans="1:6" x14ac:dyDescent="0.2">
      <c r="A65" s="1753"/>
      <c r="B65" s="1754"/>
      <c r="C65" s="1754"/>
      <c r="D65" s="1755"/>
      <c r="E65" s="1755"/>
      <c r="F65" s="1755"/>
    </row>
    <row r="66" spans="1:6" x14ac:dyDescent="0.2">
      <c r="A66" s="1753"/>
      <c r="B66" s="1754"/>
      <c r="C66" s="1754"/>
      <c r="D66" s="1755"/>
      <c r="E66" s="1755"/>
      <c r="F66" s="1755"/>
    </row>
    <row r="67" spans="1:6" x14ac:dyDescent="0.2">
      <c r="A67" s="1753"/>
      <c r="B67" s="1754"/>
      <c r="C67" s="1754"/>
      <c r="D67" s="1755"/>
      <c r="E67" s="1755"/>
      <c r="F67" s="1755"/>
    </row>
    <row r="68" spans="1:6" x14ac:dyDescent="0.2">
      <c r="A68" s="1753"/>
      <c r="B68" s="1754"/>
      <c r="C68" s="1754"/>
      <c r="D68" s="1755"/>
      <c r="E68" s="1755"/>
      <c r="F68" s="1755"/>
    </row>
    <row r="69" spans="1:6" x14ac:dyDescent="0.2">
      <c r="A69" s="1753"/>
      <c r="B69" s="1754"/>
      <c r="C69" s="1754"/>
      <c r="D69" s="1755"/>
      <c r="E69" s="1755"/>
      <c r="F69" s="1755"/>
    </row>
    <row r="70" spans="1:6" x14ac:dyDescent="0.2">
      <c r="A70" s="1753"/>
      <c r="B70" s="1754"/>
      <c r="C70" s="1754"/>
      <c r="D70" s="1755"/>
      <c r="E70" s="1755"/>
      <c r="F70" s="1755"/>
    </row>
    <row r="71" spans="1:6" x14ac:dyDescent="0.2">
      <c r="A71" s="1753"/>
      <c r="B71" s="1754"/>
      <c r="C71" s="1754"/>
      <c r="D71" s="1755"/>
      <c r="E71" s="1755"/>
      <c r="F71" s="1755"/>
    </row>
    <row r="72" spans="1:6" x14ac:dyDescent="0.2">
      <c r="A72" s="1753"/>
      <c r="B72" s="1754"/>
      <c r="C72" s="1754"/>
      <c r="D72" s="1755"/>
      <c r="E72" s="1755"/>
      <c r="F72" s="1755"/>
    </row>
    <row r="73" spans="1:6" x14ac:dyDescent="0.2">
      <c r="A73" s="1753"/>
      <c r="B73" s="1754"/>
      <c r="C73" s="1754"/>
      <c r="D73" s="1755"/>
      <c r="E73" s="1755"/>
      <c r="F73" s="1755"/>
    </row>
    <row r="74" spans="1:6" x14ac:dyDescent="0.2">
      <c r="A74" s="1753"/>
      <c r="B74" s="1754"/>
      <c r="C74" s="1754"/>
      <c r="D74" s="1755"/>
      <c r="E74" s="1755"/>
      <c r="F74" s="1755"/>
    </row>
    <row r="75" spans="1:6" x14ac:dyDescent="0.2">
      <c r="A75" s="1753"/>
      <c r="B75" s="1754"/>
      <c r="C75" s="1754"/>
      <c r="D75" s="1755"/>
      <c r="E75" s="1755"/>
      <c r="F75" s="1755"/>
    </row>
    <row r="76" spans="1:6" x14ac:dyDescent="0.2">
      <c r="A76" s="1753"/>
      <c r="B76" s="1754"/>
      <c r="C76" s="1754"/>
      <c r="D76" s="1755"/>
      <c r="E76" s="1755"/>
      <c r="F76" s="1755"/>
    </row>
    <row r="77" spans="1:6" x14ac:dyDescent="0.2">
      <c r="A77" s="1753"/>
      <c r="B77" s="1754"/>
      <c r="C77" s="1754"/>
      <c r="D77" s="1755"/>
      <c r="E77" s="1755"/>
      <c r="F77" s="1755"/>
    </row>
    <row r="78" spans="1:6" x14ac:dyDescent="0.2">
      <c r="A78" s="1753"/>
      <c r="B78" s="1754"/>
      <c r="C78" s="1754"/>
      <c r="D78" s="1755"/>
      <c r="E78" s="1755"/>
      <c r="F78" s="1755"/>
    </row>
    <row r="79" spans="1:6" x14ac:dyDescent="0.2">
      <c r="A79" s="1753"/>
      <c r="B79" s="1754"/>
      <c r="C79" s="1754"/>
      <c r="D79" s="1755"/>
      <c r="E79" s="1755"/>
      <c r="F79" s="1755"/>
    </row>
    <row r="80" spans="1:6" x14ac:dyDescent="0.2">
      <c r="A80" s="1753"/>
      <c r="B80" s="1754"/>
      <c r="C80" s="1754"/>
      <c r="D80" s="1755"/>
      <c r="E80" s="1755"/>
      <c r="F80" s="1755"/>
    </row>
    <row r="81" spans="1:6" x14ac:dyDescent="0.2">
      <c r="A81" s="1753"/>
      <c r="B81" s="1754"/>
      <c r="C81" s="1754"/>
      <c r="D81" s="1755"/>
      <c r="E81" s="1755"/>
      <c r="F81" s="1755"/>
    </row>
    <row r="82" spans="1:6" x14ac:dyDescent="0.2">
      <c r="A82" s="1753"/>
      <c r="B82" s="1754"/>
      <c r="C82" s="1754"/>
      <c r="D82" s="1755"/>
      <c r="E82" s="1755"/>
      <c r="F82" s="1755"/>
    </row>
    <row r="83" spans="1:6" x14ac:dyDescent="0.2">
      <c r="A83" s="1753"/>
      <c r="B83" s="1754"/>
      <c r="C83" s="1754"/>
      <c r="D83" s="1755"/>
      <c r="E83" s="1755"/>
      <c r="F83" s="1755"/>
    </row>
    <row r="84" spans="1:6" x14ac:dyDescent="0.2">
      <c r="A84" s="1753"/>
      <c r="B84" s="1754"/>
      <c r="C84" s="1754"/>
      <c r="D84" s="1755"/>
      <c r="E84" s="1755"/>
      <c r="F84" s="1755"/>
    </row>
    <row r="85" spans="1:6" x14ac:dyDescent="0.2">
      <c r="A85" s="1916"/>
      <c r="B85" s="1754"/>
      <c r="C85" s="1754"/>
      <c r="D85" s="1755"/>
      <c r="E85" s="1755"/>
      <c r="F85" s="1755"/>
    </row>
    <row r="86" spans="1:6" x14ac:dyDescent="0.2">
      <c r="A86" s="1916"/>
      <c r="B86" s="1754"/>
      <c r="C86" s="1754"/>
      <c r="D86" s="1755"/>
      <c r="E86" s="1755"/>
      <c r="F86" s="1755"/>
    </row>
    <row r="87" spans="1:6" x14ac:dyDescent="0.2">
      <c r="A87" s="1916"/>
      <c r="B87" s="1754"/>
      <c r="C87" s="1754"/>
      <c r="D87" s="1755"/>
      <c r="E87" s="1755"/>
      <c r="F87" s="1755"/>
    </row>
    <row r="88" spans="1:6" x14ac:dyDescent="0.2">
      <c r="A88" s="1753"/>
      <c r="B88" s="1754"/>
      <c r="C88" s="1754"/>
      <c r="D88" s="1755"/>
      <c r="E88" s="1755"/>
      <c r="F88" s="1755"/>
    </row>
    <row r="89" spans="1:6" x14ac:dyDescent="0.2">
      <c r="A89" s="1753"/>
      <c r="B89" s="1754"/>
      <c r="C89" s="1754"/>
      <c r="D89" s="1755"/>
      <c r="E89" s="1755"/>
      <c r="F89" s="1755"/>
    </row>
    <row r="90" spans="1:6" x14ac:dyDescent="0.2">
      <c r="A90" s="1753"/>
      <c r="B90" s="1754"/>
      <c r="C90" s="1754"/>
      <c r="D90" s="1755"/>
      <c r="E90" s="1755"/>
      <c r="F90" s="1755"/>
    </row>
    <row r="91" spans="1:6" x14ac:dyDescent="0.2">
      <c r="A91" s="1753"/>
      <c r="B91" s="1754"/>
      <c r="C91" s="1754"/>
      <c r="D91" s="1755"/>
      <c r="E91" s="1755"/>
      <c r="F91" s="1755"/>
    </row>
    <row r="92" spans="1:6" x14ac:dyDescent="0.2">
      <c r="A92" s="1753"/>
      <c r="B92" s="2060"/>
      <c r="C92" s="1916"/>
      <c r="D92" s="1755"/>
      <c r="E92" s="1755"/>
      <c r="F92" s="1755"/>
    </row>
    <row r="93" spans="1:6" x14ac:dyDescent="0.2">
      <c r="A93" s="1758"/>
      <c r="B93" s="2060"/>
      <c r="C93" s="1916"/>
      <c r="D93" s="1755"/>
      <c r="E93" s="1755"/>
      <c r="F93" s="1755"/>
    </row>
    <row r="94" spans="1:6" x14ac:dyDescent="0.2">
      <c r="A94" s="1758"/>
      <c r="B94" s="2060"/>
      <c r="C94" s="1916"/>
      <c r="D94" s="1755"/>
      <c r="E94" s="1755"/>
      <c r="F94" s="1755"/>
    </row>
    <row r="95" spans="1:6" x14ac:dyDescent="0.2">
      <c r="A95" s="1753"/>
      <c r="B95" s="1754"/>
      <c r="C95" s="1754"/>
      <c r="D95" s="1755"/>
      <c r="E95" s="1755"/>
      <c r="F95" s="1755"/>
    </row>
    <row r="96" spans="1:6" x14ac:dyDescent="0.2">
      <c r="A96" s="1753"/>
      <c r="B96" s="1759"/>
      <c r="C96" s="1759"/>
      <c r="D96" s="1755"/>
      <c r="E96" s="1755"/>
      <c r="F96" s="1755"/>
    </row>
    <row r="97" spans="1:6" x14ac:dyDescent="0.2">
      <c r="A97" s="1753"/>
      <c r="B97" s="1754"/>
      <c r="C97" s="1754"/>
      <c r="D97" s="1755"/>
      <c r="E97" s="1755"/>
      <c r="F97" s="1755"/>
    </row>
    <row r="98" spans="1:6" x14ac:dyDescent="0.2">
      <c r="A98" s="1753"/>
      <c r="B98" s="1759"/>
      <c r="C98" s="1759"/>
      <c r="D98" s="1755"/>
      <c r="E98" s="1755"/>
      <c r="F98" s="1755"/>
    </row>
    <row r="99" spans="1:6" x14ac:dyDescent="0.2">
      <c r="A99" s="1753"/>
      <c r="B99" s="1754"/>
      <c r="C99" s="1754"/>
      <c r="D99" s="1755"/>
      <c r="E99" s="1755"/>
      <c r="F99" s="1755"/>
    </row>
    <row r="100" spans="1:6" x14ac:dyDescent="0.2">
      <c r="A100" s="1753"/>
      <c r="B100" s="1759"/>
      <c r="C100" s="1759"/>
      <c r="D100" s="1755"/>
      <c r="E100" s="1755"/>
      <c r="F100" s="1755"/>
    </row>
    <row r="101" spans="1:6" x14ac:dyDescent="0.2">
      <c r="A101" s="1753"/>
      <c r="B101" s="1754"/>
      <c r="C101" s="1754"/>
      <c r="D101" s="1755"/>
      <c r="E101" s="1755"/>
      <c r="F101" s="1755"/>
    </row>
    <row r="102" spans="1:6" x14ac:dyDescent="0.2">
      <c r="A102" s="1753"/>
      <c r="B102" s="1759"/>
      <c r="C102" s="1759"/>
      <c r="D102" s="1755"/>
      <c r="E102" s="1755"/>
      <c r="F102" s="1755"/>
    </row>
    <row r="103" spans="1:6" x14ac:dyDescent="0.2">
      <c r="A103" s="1753"/>
      <c r="B103" s="1754"/>
      <c r="C103" s="1754"/>
      <c r="D103" s="1755"/>
      <c r="E103" s="1755"/>
      <c r="F103" s="1755"/>
    </row>
    <row r="104" spans="1:6" x14ac:dyDescent="0.2">
      <c r="A104" s="1753"/>
      <c r="B104" s="1759"/>
      <c r="C104" s="1759"/>
      <c r="D104" s="1755"/>
      <c r="E104" s="1755"/>
      <c r="F104" s="1755"/>
    </row>
    <row r="105" spans="1:6" x14ac:dyDescent="0.2">
      <c r="A105" s="1753"/>
      <c r="B105" s="1754"/>
      <c r="C105" s="1754"/>
      <c r="D105" s="1755"/>
      <c r="E105" s="1755"/>
      <c r="F105" s="1755"/>
    </row>
    <row r="106" spans="1:6" x14ac:dyDescent="0.2">
      <c r="A106" s="1753"/>
      <c r="B106" s="1759"/>
      <c r="C106" s="1759"/>
      <c r="D106" s="1755"/>
      <c r="E106" s="1755"/>
      <c r="F106" s="1755"/>
    </row>
    <row r="107" spans="1:6" x14ac:dyDescent="0.2">
      <c r="A107" s="1753"/>
      <c r="B107" s="1754"/>
      <c r="C107" s="1754"/>
      <c r="D107" s="1755"/>
      <c r="E107" s="1755"/>
      <c r="F107" s="1755"/>
    </row>
    <row r="108" spans="1:6" x14ac:dyDescent="0.2">
      <c r="A108" s="1753"/>
      <c r="B108" s="1759"/>
      <c r="C108" s="1759"/>
      <c r="D108" s="1755"/>
      <c r="E108" s="1755"/>
      <c r="F108" s="1755"/>
    </row>
    <row r="109" spans="1:6" x14ac:dyDescent="0.2">
      <c r="A109" s="1753"/>
      <c r="B109" s="1754"/>
      <c r="C109" s="1754"/>
      <c r="D109" s="1755"/>
      <c r="E109" s="1755"/>
      <c r="F109" s="1755"/>
    </row>
    <row r="110" spans="1:6" x14ac:dyDescent="0.2">
      <c r="A110" s="1753"/>
      <c r="B110" s="1759"/>
      <c r="C110" s="1759"/>
      <c r="D110" s="1755"/>
      <c r="E110" s="1755"/>
      <c r="F110" s="1755"/>
    </row>
    <row r="111" spans="1:6" x14ac:dyDescent="0.2">
      <c r="A111" s="1753"/>
      <c r="B111" s="1754"/>
      <c r="C111" s="1754"/>
      <c r="D111" s="1755"/>
      <c r="E111" s="1755"/>
      <c r="F111" s="1755"/>
    </row>
    <row r="112" spans="1:6" x14ac:dyDescent="0.2">
      <c r="A112" s="1753"/>
      <c r="B112" s="1759"/>
      <c r="C112" s="1759"/>
      <c r="D112" s="1755"/>
      <c r="E112" s="1755"/>
      <c r="F112" s="1755"/>
    </row>
    <row r="113" spans="1:6" x14ac:dyDescent="0.2">
      <c r="A113" s="1753"/>
      <c r="B113" s="1754"/>
      <c r="C113" s="1754"/>
      <c r="D113" s="1755"/>
      <c r="E113" s="1755"/>
      <c r="F113" s="1755"/>
    </row>
    <row r="114" spans="1:6" x14ac:dyDescent="0.2">
      <c r="A114" s="1753"/>
      <c r="B114" s="1759"/>
      <c r="C114" s="1759"/>
      <c r="D114" s="1755"/>
      <c r="E114" s="1755"/>
      <c r="F114" s="1755"/>
    </row>
    <row r="115" spans="1:6" x14ac:dyDescent="0.2">
      <c r="A115" s="1753"/>
      <c r="B115" s="1754"/>
      <c r="C115" s="1754"/>
      <c r="D115" s="1755"/>
      <c r="E115" s="1755"/>
      <c r="F115" s="1755"/>
    </row>
    <row r="116" spans="1:6" x14ac:dyDescent="0.2">
      <c r="A116" s="1753"/>
      <c r="B116" s="1759"/>
      <c r="C116" s="1759"/>
      <c r="D116" s="1755"/>
      <c r="E116" s="1755"/>
      <c r="F116" s="1755"/>
    </row>
    <row r="117" spans="1:6" x14ac:dyDescent="0.2">
      <c r="A117" s="1753"/>
      <c r="B117" s="1754"/>
      <c r="C117" s="1754"/>
      <c r="D117" s="1755"/>
      <c r="E117" s="1755"/>
      <c r="F117" s="1755"/>
    </row>
    <row r="118" spans="1:6" x14ac:dyDescent="0.2">
      <c r="A118" s="1753"/>
      <c r="B118" s="1759"/>
      <c r="C118" s="1759"/>
      <c r="D118" s="1755"/>
      <c r="E118" s="1755"/>
      <c r="F118" s="1755"/>
    </row>
    <row r="119" spans="1:6" x14ac:dyDescent="0.2">
      <c r="A119" s="1753"/>
      <c r="B119" s="1754"/>
      <c r="C119" s="1754"/>
      <c r="D119" s="1755"/>
      <c r="E119" s="1755"/>
      <c r="F119" s="1755"/>
    </row>
    <row r="120" spans="1:6" x14ac:dyDescent="0.2">
      <c r="A120" s="1753"/>
      <c r="B120" s="1759"/>
      <c r="C120" s="1759"/>
      <c r="D120" s="1755"/>
      <c r="E120" s="1755"/>
      <c r="F120" s="1755"/>
    </row>
    <row r="121" spans="1:6" x14ac:dyDescent="0.2">
      <c r="A121" s="1753"/>
      <c r="B121" s="1754"/>
      <c r="C121" s="1754"/>
      <c r="D121" s="1755"/>
      <c r="E121" s="1755"/>
      <c r="F121" s="1755"/>
    </row>
    <row r="122" spans="1:6" x14ac:dyDescent="0.2">
      <c r="A122" s="1753"/>
      <c r="B122" s="1759"/>
      <c r="C122" s="1759"/>
      <c r="D122" s="1755"/>
      <c r="E122" s="1755"/>
      <c r="F122" s="1755"/>
    </row>
    <row r="123" spans="1:6" x14ac:dyDescent="0.2">
      <c r="A123" s="1753"/>
      <c r="B123" s="1754"/>
      <c r="C123" s="1754"/>
      <c r="D123" s="1755"/>
      <c r="E123" s="1755"/>
      <c r="F123" s="1755"/>
    </row>
    <row r="124" spans="1:6" x14ac:dyDescent="0.2">
      <c r="A124" s="1753"/>
      <c r="B124" s="1759"/>
      <c r="C124" s="1759"/>
      <c r="D124" s="1755"/>
      <c r="E124" s="1755"/>
      <c r="F124" s="1755"/>
    </row>
    <row r="125" spans="1:6" x14ac:dyDescent="0.2">
      <c r="A125" s="1753"/>
      <c r="B125" s="1754"/>
      <c r="C125" s="1754"/>
      <c r="D125" s="1755"/>
      <c r="E125" s="1755"/>
      <c r="F125" s="1755"/>
    </row>
    <row r="126" spans="1:6" x14ac:dyDescent="0.2">
      <c r="A126" s="1753"/>
      <c r="B126" s="1759"/>
      <c r="C126" s="1759"/>
      <c r="D126" s="1755"/>
      <c r="E126" s="1755"/>
      <c r="F126" s="1755"/>
    </row>
    <row r="127" spans="1:6" x14ac:dyDescent="0.2">
      <c r="A127" s="1753"/>
      <c r="B127" s="1754"/>
      <c r="C127" s="1754"/>
      <c r="D127" s="1755"/>
      <c r="E127" s="1755"/>
      <c r="F127" s="1755"/>
    </row>
    <row r="128" spans="1:6" x14ac:dyDescent="0.2">
      <c r="A128" s="1753"/>
      <c r="B128" s="1759"/>
      <c r="C128" s="1759"/>
      <c r="D128" s="1755"/>
      <c r="E128" s="1755"/>
      <c r="F128" s="1755"/>
    </row>
    <row r="129" spans="1:6" x14ac:dyDescent="0.2">
      <c r="A129" s="1753"/>
      <c r="B129" s="1754"/>
      <c r="C129" s="1754"/>
      <c r="D129" s="1755"/>
      <c r="E129" s="1755"/>
      <c r="F129" s="1755"/>
    </row>
    <row r="130" spans="1:6" x14ac:dyDescent="0.2">
      <c r="A130" s="1753"/>
      <c r="B130" s="1759"/>
      <c r="C130" s="1759"/>
      <c r="D130" s="1755"/>
      <c r="E130" s="1755"/>
      <c r="F130" s="1755"/>
    </row>
    <row r="131" spans="1:6" x14ac:dyDescent="0.2">
      <c r="A131" s="1753"/>
      <c r="B131" s="1754"/>
      <c r="C131" s="1754"/>
      <c r="D131" s="1755"/>
      <c r="E131" s="1755"/>
      <c r="F131" s="1755"/>
    </row>
    <row r="132" spans="1:6" x14ac:dyDescent="0.2">
      <c r="A132" s="1753"/>
      <c r="B132" s="2061"/>
      <c r="C132" s="1917"/>
      <c r="D132" s="1755"/>
      <c r="E132" s="1755"/>
      <c r="F132" s="1755"/>
    </row>
    <row r="133" spans="1:6" x14ac:dyDescent="0.2">
      <c r="A133" s="1753"/>
      <c r="B133" s="2061"/>
      <c r="C133" s="1917"/>
      <c r="D133" s="1755"/>
      <c r="E133" s="1755"/>
      <c r="F133" s="1755"/>
    </row>
    <row r="134" spans="1:6" x14ac:dyDescent="0.2">
      <c r="A134" s="1753"/>
      <c r="B134" s="1754"/>
      <c r="C134" s="1754"/>
      <c r="D134" s="1755"/>
      <c r="E134" s="1755"/>
      <c r="F134" s="1755"/>
    </row>
  </sheetData>
  <mergeCells count="4">
    <mergeCell ref="A1:R1"/>
    <mergeCell ref="A11:R11"/>
    <mergeCell ref="B92:B94"/>
    <mergeCell ref="B132:B133"/>
  </mergeCells>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workbookViewId="0">
      <selection sqref="A1:F1"/>
    </sheetView>
  </sheetViews>
  <sheetFormatPr defaultRowHeight="15" x14ac:dyDescent="0.25"/>
  <cols>
    <col min="1" max="1" width="30.5703125" style="753" customWidth="1"/>
    <col min="2" max="6" width="11.7109375" style="753" customWidth="1"/>
    <col min="7" max="16384" width="9.140625" style="746"/>
  </cols>
  <sheetData>
    <row r="1" spans="1:7" ht="16.5" x14ac:dyDescent="0.3">
      <c r="A1" s="2218" t="s">
        <v>1194</v>
      </c>
      <c r="B1" s="2218"/>
      <c r="C1" s="2218"/>
      <c r="D1" s="2218"/>
      <c r="E1" s="2218"/>
      <c r="F1" s="2218"/>
    </row>
    <row r="2" spans="1:7" ht="15" customHeight="1" x14ac:dyDescent="0.25">
      <c r="A2" s="2219" t="str">
        <f>desc</f>
        <v>Description</v>
      </c>
      <c r="B2" s="1148" t="s">
        <v>1618</v>
      </c>
      <c r="C2" s="2221" t="s">
        <v>1619</v>
      </c>
      <c r="D2" s="2222"/>
      <c r="E2" s="2222"/>
      <c r="F2" s="2223"/>
    </row>
    <row r="3" spans="1:7" ht="25.5" x14ac:dyDescent="0.25">
      <c r="A3" s="2220"/>
      <c r="B3" s="1149" t="s">
        <v>1194</v>
      </c>
      <c r="C3" s="1149" t="s">
        <v>1514</v>
      </c>
      <c r="D3" s="1149" t="s">
        <v>1194</v>
      </c>
      <c r="E3" s="1149" t="s">
        <v>1196</v>
      </c>
      <c r="F3" s="1149" t="s">
        <v>1196</v>
      </c>
    </row>
    <row r="4" spans="1:7" x14ac:dyDescent="0.25">
      <c r="A4" s="1150"/>
      <c r="B4" s="1151" t="s">
        <v>1067</v>
      </c>
      <c r="C4" s="1151" t="s">
        <v>1067</v>
      </c>
      <c r="D4" s="1151" t="s">
        <v>1067</v>
      </c>
      <c r="E4" s="1152" t="s">
        <v>1067</v>
      </c>
      <c r="F4" s="1152" t="s">
        <v>880</v>
      </c>
      <c r="G4" s="855"/>
    </row>
    <row r="5" spans="1:7" x14ac:dyDescent="0.25">
      <c r="A5" s="897" t="s">
        <v>25</v>
      </c>
      <c r="B5" s="876">
        <v>26485424</v>
      </c>
      <c r="C5" s="876">
        <v>26485424</v>
      </c>
      <c r="D5" s="876">
        <v>23572027.359999999</v>
      </c>
      <c r="E5" s="876">
        <v>23572027.359999999</v>
      </c>
      <c r="F5" s="896" t="s">
        <v>880</v>
      </c>
    </row>
    <row r="6" spans="1:7" x14ac:dyDescent="0.25">
      <c r="A6" s="879" t="s">
        <v>1179</v>
      </c>
      <c r="B6" s="878">
        <v>8541256</v>
      </c>
      <c r="C6" s="878">
        <v>8541256</v>
      </c>
      <c r="D6" s="878">
        <v>8285018.3200000003</v>
      </c>
      <c r="E6" s="878">
        <v>8285018.3200000003</v>
      </c>
      <c r="F6" s="896" t="s">
        <v>880</v>
      </c>
    </row>
    <row r="7" spans="1:7" x14ac:dyDescent="0.25">
      <c r="A7" s="879" t="s">
        <v>26</v>
      </c>
      <c r="B7" s="876">
        <v>12354652</v>
      </c>
      <c r="C7" s="876">
        <v>12354652</v>
      </c>
      <c r="D7" s="876">
        <v>10254361.16</v>
      </c>
      <c r="E7" s="876">
        <v>10254361.16</v>
      </c>
      <c r="F7" s="896" t="s">
        <v>880</v>
      </c>
    </row>
    <row r="8" spans="1:7" x14ac:dyDescent="0.25">
      <c r="A8" s="879" t="s">
        <v>689</v>
      </c>
      <c r="B8" s="876">
        <v>14231546</v>
      </c>
      <c r="C8" s="876">
        <v>14231546</v>
      </c>
      <c r="D8" s="876">
        <v>13235337.779999999</v>
      </c>
      <c r="E8" s="876">
        <v>13235337.779999999</v>
      </c>
      <c r="F8" s="896" t="s">
        <v>880</v>
      </c>
    </row>
    <row r="9" spans="1:7" x14ac:dyDescent="0.25">
      <c r="A9" s="879" t="s">
        <v>21</v>
      </c>
      <c r="B9" s="880">
        <v>6542352</v>
      </c>
      <c r="C9" s="880">
        <v>6542352</v>
      </c>
      <c r="D9" s="876">
        <v>5495575.6799999997</v>
      </c>
      <c r="E9" s="876">
        <v>5495575.6799999997</v>
      </c>
      <c r="F9" s="896" t="s">
        <v>880</v>
      </c>
    </row>
    <row r="10" spans="1:7" x14ac:dyDescent="0.25">
      <c r="A10" s="879" t="s">
        <v>1186</v>
      </c>
      <c r="B10" s="884">
        <v>5642551</v>
      </c>
      <c r="C10" s="884">
        <v>5642551</v>
      </c>
      <c r="D10" s="878">
        <v>5529699.9800000004</v>
      </c>
      <c r="E10" s="878">
        <v>5529699.9800000004</v>
      </c>
      <c r="F10" s="896" t="s">
        <v>880</v>
      </c>
    </row>
    <row r="11" spans="1:7" x14ac:dyDescent="0.25">
      <c r="A11" s="879" t="s">
        <v>971</v>
      </c>
      <c r="B11" s="884">
        <v>5642551</v>
      </c>
      <c r="C11" s="884">
        <v>5642551</v>
      </c>
      <c r="D11" s="878">
        <v>5529699.9800000004</v>
      </c>
      <c r="E11" s="878">
        <v>5529699.9800000004</v>
      </c>
      <c r="F11" s="896" t="s">
        <v>880</v>
      </c>
    </row>
    <row r="12" spans="1:7" x14ac:dyDescent="0.25">
      <c r="A12" s="879" t="s">
        <v>1181</v>
      </c>
      <c r="B12" s="884">
        <v>5321531</v>
      </c>
      <c r="C12" s="884">
        <v>5321531</v>
      </c>
      <c r="D12" s="878">
        <v>4470086.04</v>
      </c>
      <c r="E12" s="878">
        <v>4470086.04</v>
      </c>
      <c r="F12" s="896" t="s">
        <v>880</v>
      </c>
    </row>
    <row r="13" spans="1:7" x14ac:dyDescent="0.25">
      <c r="A13" s="887" t="s">
        <v>1183</v>
      </c>
      <c r="B13" s="878">
        <v>1253652</v>
      </c>
      <c r="C13" s="878">
        <v>1253652</v>
      </c>
      <c r="D13" s="878">
        <v>1002921.6</v>
      </c>
      <c r="E13" s="878">
        <v>1002921.6</v>
      </c>
      <c r="F13" s="896" t="s">
        <v>880</v>
      </c>
    </row>
    <row r="14" spans="1:7" x14ac:dyDescent="0.25">
      <c r="A14" s="887" t="s">
        <v>1184</v>
      </c>
      <c r="B14" s="888">
        <v>2515644</v>
      </c>
      <c r="C14" s="888">
        <v>2515644</v>
      </c>
      <c r="D14" s="888">
        <v>2062828.08</v>
      </c>
      <c r="E14" s="888">
        <v>2062828.08</v>
      </c>
      <c r="F14" s="896" t="s">
        <v>880</v>
      </c>
    </row>
    <row r="15" spans="1:7" x14ac:dyDescent="0.25">
      <c r="A15" s="887" t="s">
        <v>1187</v>
      </c>
      <c r="B15" s="878">
        <v>12545845</v>
      </c>
      <c r="C15" s="878">
        <v>12545845</v>
      </c>
      <c r="D15" s="878">
        <v>10413051.35</v>
      </c>
      <c r="E15" s="878">
        <v>10413051.35</v>
      </c>
      <c r="F15" s="896" t="s">
        <v>880</v>
      </c>
    </row>
    <row r="16" spans="1:7" x14ac:dyDescent="0.25">
      <c r="A16" s="879" t="s">
        <v>1184</v>
      </c>
      <c r="B16" s="888">
        <v>2354564</v>
      </c>
      <c r="C16" s="888">
        <v>2354564</v>
      </c>
      <c r="D16" s="888">
        <v>2189744.52</v>
      </c>
      <c r="E16" s="888">
        <v>2189744.52</v>
      </c>
      <c r="F16" s="896" t="s">
        <v>880</v>
      </c>
    </row>
    <row r="17" spans="1:6" x14ac:dyDescent="0.25">
      <c r="A17" s="887" t="s">
        <v>1188</v>
      </c>
      <c r="B17" s="883">
        <v>4564885</v>
      </c>
      <c r="C17" s="883">
        <v>4564885</v>
      </c>
      <c r="D17" s="883">
        <v>3697556.85</v>
      </c>
      <c r="E17" s="883">
        <v>3697556.85</v>
      </c>
      <c r="F17" s="896" t="s">
        <v>880</v>
      </c>
    </row>
    <row r="18" spans="1:6" x14ac:dyDescent="0.25">
      <c r="A18" s="887" t="s">
        <v>1189</v>
      </c>
      <c r="B18" s="888">
        <v>5648645</v>
      </c>
      <c r="C18" s="888">
        <v>5648645</v>
      </c>
      <c r="D18" s="878">
        <v>4970807.5999999996</v>
      </c>
      <c r="E18" s="878">
        <v>4970807.5999999996</v>
      </c>
      <c r="F18" s="896" t="s">
        <v>880</v>
      </c>
    </row>
    <row r="19" spans="1:6" x14ac:dyDescent="0.25">
      <c r="A19" s="887" t="s">
        <v>19</v>
      </c>
      <c r="B19" s="888">
        <v>5648645</v>
      </c>
      <c r="C19" s="888">
        <v>5648645</v>
      </c>
      <c r="D19" s="878">
        <v>4970807.5999999996</v>
      </c>
      <c r="E19" s="878">
        <v>4970807.5999999996</v>
      </c>
      <c r="F19" s="896" t="s">
        <v>880</v>
      </c>
    </row>
    <row r="20" spans="1:6" x14ac:dyDescent="0.25">
      <c r="A20" s="887" t="s">
        <v>1190</v>
      </c>
      <c r="B20" s="888">
        <v>5648645</v>
      </c>
      <c r="C20" s="888">
        <v>5648645</v>
      </c>
      <c r="D20" s="878">
        <v>4970807.5999999996</v>
      </c>
      <c r="E20" s="878">
        <v>4970807.5999999996</v>
      </c>
      <c r="F20" s="896" t="s">
        <v>880</v>
      </c>
    </row>
    <row r="21" spans="1:6" x14ac:dyDescent="0.25">
      <c r="A21" s="887" t="s">
        <v>1191</v>
      </c>
      <c r="B21" s="888">
        <v>5648645</v>
      </c>
      <c r="C21" s="888">
        <v>5648645</v>
      </c>
      <c r="D21" s="878">
        <v>4970807.5999999996</v>
      </c>
      <c r="E21" s="878">
        <v>4970807.5999999996</v>
      </c>
      <c r="F21" s="896" t="s">
        <v>880</v>
      </c>
    </row>
    <row r="22" spans="1:6" x14ac:dyDescent="0.25">
      <c r="A22" s="887" t="s">
        <v>1192</v>
      </c>
      <c r="B22" s="888">
        <v>5648645</v>
      </c>
      <c r="C22" s="888">
        <v>5648645</v>
      </c>
      <c r="D22" s="878">
        <v>4970807.5999999996</v>
      </c>
      <c r="E22" s="878">
        <v>4970807.5999999996</v>
      </c>
      <c r="F22" s="896" t="s">
        <v>880</v>
      </c>
    </row>
    <row r="23" spans="1:6" x14ac:dyDescent="0.25">
      <c r="A23" s="892" t="s">
        <v>1515</v>
      </c>
      <c r="B23" s="895">
        <f>SUM(B5:B22)</f>
        <v>136239678</v>
      </c>
      <c r="C23" s="895">
        <f t="shared" ref="C23:E23" si="0">SUM(C5:C22)</f>
        <v>136239678</v>
      </c>
      <c r="D23" s="895">
        <f>SUM(D5:D22)</f>
        <v>120591946.69999996</v>
      </c>
      <c r="E23" s="895">
        <f t="shared" si="0"/>
        <v>120591946.69999996</v>
      </c>
      <c r="F23" s="895">
        <f>SUM(F5:F22)</f>
        <v>0</v>
      </c>
    </row>
    <row r="24" spans="1:6" ht="39" customHeight="1" x14ac:dyDescent="0.25">
      <c r="A24" s="2068" t="s">
        <v>1672</v>
      </c>
      <c r="B24" s="2224"/>
      <c r="C24" s="2224"/>
      <c r="D24" s="2224"/>
      <c r="E24" s="2224"/>
      <c r="F24" s="1389" t="s">
        <v>1718</v>
      </c>
    </row>
    <row r="25" spans="1:6" x14ac:dyDescent="0.25">
      <c r="A25" s="868"/>
      <c r="B25" s="859"/>
      <c r="C25" s="859"/>
      <c r="D25" s="859"/>
      <c r="E25" s="859"/>
      <c r="F25" s="859"/>
    </row>
    <row r="26" spans="1:6" x14ac:dyDescent="0.25">
      <c r="A26" s="856"/>
      <c r="B26" s="859"/>
      <c r="C26" s="859"/>
      <c r="D26" s="859"/>
      <c r="E26" s="859"/>
      <c r="F26" s="859"/>
    </row>
    <row r="27" spans="1:6" x14ac:dyDescent="0.25">
      <c r="A27" s="856"/>
      <c r="B27" s="858"/>
      <c r="C27" s="858"/>
      <c r="D27" s="858"/>
      <c r="E27" s="858"/>
      <c r="F27" s="858"/>
    </row>
    <row r="28" spans="1:6" x14ac:dyDescent="0.25">
      <c r="A28" s="856"/>
      <c r="B28" s="858"/>
      <c r="C28" s="858"/>
      <c r="D28" s="858"/>
      <c r="E28" s="858"/>
      <c r="F28" s="858"/>
    </row>
    <row r="29" spans="1:6" x14ac:dyDescent="0.25">
      <c r="A29" s="856"/>
      <c r="B29" s="858"/>
      <c r="C29" s="858"/>
      <c r="D29" s="858"/>
      <c r="E29" s="858"/>
      <c r="F29" s="858"/>
    </row>
    <row r="30" spans="1:6" x14ac:dyDescent="0.25">
      <c r="A30" s="856"/>
      <c r="B30" s="859"/>
      <c r="C30" s="859"/>
      <c r="D30" s="859"/>
      <c r="E30" s="859"/>
      <c r="F30" s="859"/>
    </row>
    <row r="31" spans="1:6" x14ac:dyDescent="0.25">
      <c r="A31" s="856"/>
      <c r="B31" s="858"/>
      <c r="C31" s="858"/>
      <c r="D31" s="858"/>
      <c r="E31" s="858"/>
      <c r="F31" s="858"/>
    </row>
    <row r="32" spans="1:6" x14ac:dyDescent="0.25">
      <c r="A32" s="856"/>
      <c r="B32" s="859"/>
      <c r="C32" s="859"/>
      <c r="D32" s="859"/>
      <c r="E32" s="859"/>
      <c r="F32" s="859"/>
    </row>
    <row r="33" spans="1:6" x14ac:dyDescent="0.25">
      <c r="A33" s="856"/>
      <c r="B33" s="860"/>
      <c r="C33" s="860"/>
      <c r="D33" s="860"/>
      <c r="E33" s="860"/>
      <c r="F33" s="860"/>
    </row>
    <row r="34" spans="1:6" x14ac:dyDescent="0.25">
      <c r="A34" s="856"/>
      <c r="B34" s="859"/>
      <c r="C34" s="859"/>
      <c r="D34" s="859"/>
      <c r="E34" s="859"/>
      <c r="F34" s="859"/>
    </row>
    <row r="35" spans="1:6" x14ac:dyDescent="0.25">
      <c r="A35" s="856"/>
      <c r="B35" s="858"/>
      <c r="C35" s="858"/>
      <c r="D35" s="858"/>
      <c r="E35" s="858"/>
      <c r="F35" s="858"/>
    </row>
    <row r="36" spans="1:6" x14ac:dyDescent="0.25">
      <c r="A36" s="856"/>
      <c r="B36" s="859"/>
      <c r="C36" s="859"/>
      <c r="D36" s="859"/>
      <c r="E36" s="859"/>
      <c r="F36" s="859"/>
    </row>
    <row r="37" spans="1:6" x14ac:dyDescent="0.25">
      <c r="A37" s="856"/>
      <c r="B37" s="860"/>
      <c r="C37" s="860"/>
      <c r="D37" s="860"/>
      <c r="E37" s="860"/>
      <c r="F37" s="860"/>
    </row>
    <row r="38" spans="1:6" x14ac:dyDescent="0.25">
      <c r="A38" s="869"/>
      <c r="B38" s="863"/>
      <c r="C38" s="863"/>
      <c r="D38" s="863"/>
      <c r="E38" s="863"/>
      <c r="F38" s="863"/>
    </row>
    <row r="39" spans="1:6" x14ac:dyDescent="0.25">
      <c r="A39" s="866"/>
      <c r="B39" s="865"/>
      <c r="C39" s="865"/>
      <c r="D39" s="865"/>
      <c r="E39" s="865"/>
      <c r="F39" s="865"/>
    </row>
    <row r="40" spans="1:6" x14ac:dyDescent="0.25">
      <c r="A40" s="870"/>
      <c r="B40" s="865"/>
      <c r="C40" s="865"/>
      <c r="D40" s="865"/>
      <c r="E40" s="865"/>
      <c r="F40" s="865"/>
    </row>
    <row r="41" spans="1:6" x14ac:dyDescent="0.25">
      <c r="A41" s="856"/>
      <c r="B41" s="858"/>
      <c r="C41" s="858"/>
      <c r="D41" s="858"/>
      <c r="E41" s="858"/>
      <c r="F41" s="858"/>
    </row>
    <row r="42" spans="1:6" x14ac:dyDescent="0.25">
      <c r="A42" s="856"/>
      <c r="B42" s="859"/>
      <c r="C42" s="859"/>
      <c r="D42" s="859"/>
      <c r="E42" s="859"/>
      <c r="F42" s="859"/>
    </row>
    <row r="43" spans="1:6" x14ac:dyDescent="0.25">
      <c r="A43" s="856"/>
      <c r="B43" s="860"/>
      <c r="C43" s="860"/>
      <c r="D43" s="862"/>
      <c r="E43" s="862"/>
      <c r="F43" s="862"/>
    </row>
    <row r="44" spans="1:6" x14ac:dyDescent="0.25">
      <c r="A44" s="871"/>
      <c r="B44" s="863"/>
      <c r="C44" s="863"/>
      <c r="D44" s="863"/>
      <c r="E44" s="863"/>
      <c r="F44" s="863"/>
    </row>
    <row r="45" spans="1:6" x14ac:dyDescent="0.25">
      <c r="A45" s="856"/>
      <c r="B45" s="860"/>
      <c r="C45" s="860"/>
      <c r="D45" s="860"/>
      <c r="E45" s="860"/>
      <c r="F45" s="860"/>
    </row>
    <row r="46" spans="1:6" x14ac:dyDescent="0.25">
      <c r="A46" s="872"/>
      <c r="B46" s="865"/>
      <c r="C46" s="865"/>
      <c r="D46" s="865"/>
      <c r="E46" s="865"/>
      <c r="F46" s="865"/>
    </row>
    <row r="47" spans="1:6" x14ac:dyDescent="0.25">
      <c r="A47" s="856"/>
      <c r="B47" s="860"/>
      <c r="C47" s="860"/>
      <c r="D47" s="860"/>
      <c r="E47" s="860"/>
      <c r="F47" s="860"/>
    </row>
    <row r="48" spans="1:6" x14ac:dyDescent="0.25">
      <c r="A48" s="872"/>
      <c r="B48" s="863"/>
      <c r="C48" s="863"/>
      <c r="D48" s="863"/>
      <c r="E48" s="863"/>
      <c r="F48" s="863"/>
    </row>
    <row r="49" spans="1:6" x14ac:dyDescent="0.25">
      <c r="A49" s="873"/>
      <c r="B49" s="860"/>
      <c r="C49" s="860"/>
      <c r="D49" s="858"/>
      <c r="E49" s="858"/>
      <c r="F49" s="858"/>
    </row>
    <row r="50" spans="1:6" x14ac:dyDescent="0.25">
      <c r="A50" s="870"/>
      <c r="B50" s="865"/>
      <c r="C50" s="865"/>
      <c r="D50" s="865"/>
      <c r="E50" s="865"/>
      <c r="F50" s="865"/>
    </row>
    <row r="51" spans="1:6" x14ac:dyDescent="0.25">
      <c r="A51" s="874"/>
      <c r="B51" s="875"/>
      <c r="C51" s="875"/>
      <c r="D51" s="874"/>
      <c r="E51" s="874"/>
      <c r="F51" s="875"/>
    </row>
    <row r="52" spans="1:6" x14ac:dyDescent="0.25">
      <c r="A52" s="874"/>
      <c r="B52" s="875"/>
      <c r="C52" s="875"/>
      <c r="D52" s="874"/>
      <c r="E52" s="874"/>
      <c r="F52" s="875"/>
    </row>
    <row r="53" spans="1:6" x14ac:dyDescent="0.25">
      <c r="A53" s="751"/>
      <c r="B53" s="752"/>
      <c r="C53" s="752"/>
      <c r="D53" s="751"/>
      <c r="E53" s="751"/>
      <c r="F53" s="752"/>
    </row>
    <row r="54" spans="1:6" x14ac:dyDescent="0.25">
      <c r="A54" s="751"/>
      <c r="B54" s="751"/>
      <c r="C54" s="751"/>
      <c r="D54" s="751"/>
      <c r="E54" s="751"/>
      <c r="F54" s="751"/>
    </row>
  </sheetData>
  <mergeCells count="4">
    <mergeCell ref="A1:F1"/>
    <mergeCell ref="A2:A3"/>
    <mergeCell ref="C2:F2"/>
    <mergeCell ref="A24:E24"/>
  </mergeCells>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topLeftCell="A13" workbookViewId="0">
      <selection sqref="A1:D15"/>
    </sheetView>
  </sheetViews>
  <sheetFormatPr defaultRowHeight="15" x14ac:dyDescent="0.25"/>
  <cols>
    <col min="1" max="1" width="43.7109375" style="2" customWidth="1"/>
    <col min="2" max="4" width="17.85546875" style="2" customWidth="1"/>
    <col min="5" max="16384" width="9.140625" style="2"/>
  </cols>
  <sheetData>
    <row r="1" spans="1:6" ht="15" customHeight="1" x14ac:dyDescent="0.3">
      <c r="A1" s="2227" t="s">
        <v>2093</v>
      </c>
      <c r="B1" s="2228"/>
      <c r="C1" s="2228"/>
      <c r="D1" s="2229"/>
      <c r="E1" s="8"/>
      <c r="F1" s="5"/>
    </row>
    <row r="2" spans="1:6" ht="51" x14ac:dyDescent="0.25">
      <c r="A2" s="1390" t="s">
        <v>1516</v>
      </c>
      <c r="B2" s="1391" t="s">
        <v>1517</v>
      </c>
      <c r="C2" s="1391" t="s">
        <v>1719</v>
      </c>
      <c r="D2" s="1391" t="s">
        <v>1720</v>
      </c>
      <c r="E2" s="5"/>
      <c r="F2" s="5"/>
    </row>
    <row r="3" spans="1:6" x14ac:dyDescent="0.25">
      <c r="A3" s="1392"/>
      <c r="B3" s="1393" t="s">
        <v>1067</v>
      </c>
      <c r="C3" s="1393" t="s">
        <v>1067</v>
      </c>
      <c r="D3" s="1394" t="s">
        <v>880</v>
      </c>
      <c r="E3" s="898"/>
      <c r="F3" s="5"/>
    </row>
    <row r="4" spans="1:6" ht="13.5" customHeight="1" x14ac:dyDescent="0.25">
      <c r="A4" s="1395" t="s">
        <v>557</v>
      </c>
      <c r="B4" s="1396">
        <v>1</v>
      </c>
      <c r="C4" s="1396">
        <v>0</v>
      </c>
      <c r="D4" s="1397">
        <f t="shared" ref="D4:D14" si="0">C4*100/B4</f>
        <v>0</v>
      </c>
      <c r="E4" s="5"/>
      <c r="F4" s="5"/>
    </row>
    <row r="5" spans="1:6" ht="13.5" customHeight="1" x14ac:dyDescent="0.25">
      <c r="A5" s="1163" t="s">
        <v>763</v>
      </c>
      <c r="B5" s="1398">
        <v>1</v>
      </c>
      <c r="C5" s="1398">
        <v>1</v>
      </c>
      <c r="D5" s="1397">
        <f t="shared" si="0"/>
        <v>100</v>
      </c>
      <c r="E5" s="5"/>
      <c r="F5" s="5"/>
    </row>
    <row r="6" spans="1:6" ht="13.5" customHeight="1" x14ac:dyDescent="0.25">
      <c r="A6" s="1163" t="s">
        <v>1463</v>
      </c>
      <c r="B6" s="1399">
        <v>10</v>
      </c>
      <c r="C6" s="1399">
        <v>1</v>
      </c>
      <c r="D6" s="1397">
        <f t="shared" si="0"/>
        <v>10</v>
      </c>
      <c r="E6" s="5"/>
      <c r="F6" s="5"/>
    </row>
    <row r="7" spans="1:6" ht="13.5" customHeight="1" x14ac:dyDescent="0.25">
      <c r="A7" s="1163" t="s">
        <v>1460</v>
      </c>
      <c r="B7" s="1399">
        <v>3</v>
      </c>
      <c r="C7" s="1399">
        <v>1</v>
      </c>
      <c r="D7" s="1397">
        <f t="shared" si="0"/>
        <v>33.333333333333336</v>
      </c>
      <c r="E7" s="5"/>
      <c r="F7" s="5"/>
    </row>
    <row r="8" spans="1:6" ht="13.5" customHeight="1" x14ac:dyDescent="0.25">
      <c r="A8" s="1233" t="s">
        <v>1610</v>
      </c>
      <c r="B8" s="1400">
        <v>12</v>
      </c>
      <c r="C8" s="1400">
        <v>3</v>
      </c>
      <c r="D8" s="1397">
        <f t="shared" si="0"/>
        <v>25</v>
      </c>
      <c r="E8" s="5"/>
      <c r="F8" s="5"/>
    </row>
    <row r="9" spans="1:6" ht="13.5" customHeight="1" x14ac:dyDescent="0.25">
      <c r="A9" s="1233" t="s">
        <v>1608</v>
      </c>
      <c r="B9" s="1400">
        <v>20</v>
      </c>
      <c r="C9" s="1400">
        <v>3</v>
      </c>
      <c r="D9" s="1397">
        <f t="shared" si="0"/>
        <v>15</v>
      </c>
      <c r="E9" s="5"/>
      <c r="F9" s="5"/>
    </row>
    <row r="10" spans="1:6" ht="13.5" customHeight="1" x14ac:dyDescent="0.25">
      <c r="A10" s="1401" t="s">
        <v>1462</v>
      </c>
      <c r="B10" s="1402">
        <v>25</v>
      </c>
      <c r="C10" s="1402">
        <v>5</v>
      </c>
      <c r="D10" s="1397">
        <f t="shared" si="0"/>
        <v>20</v>
      </c>
      <c r="E10" s="5"/>
      <c r="F10" s="5"/>
    </row>
    <row r="11" spans="1:6" ht="13.5" customHeight="1" x14ac:dyDescent="0.25">
      <c r="A11" s="1401" t="s">
        <v>1461</v>
      </c>
      <c r="B11" s="1402">
        <v>6</v>
      </c>
      <c r="C11" s="1402">
        <v>2</v>
      </c>
      <c r="D11" s="1397">
        <f t="shared" si="0"/>
        <v>33.333333333333336</v>
      </c>
      <c r="E11" s="5"/>
      <c r="F11" s="5"/>
    </row>
    <row r="12" spans="1:6" ht="13.5" customHeight="1" x14ac:dyDescent="0.25">
      <c r="A12" s="1403" t="s">
        <v>1465</v>
      </c>
      <c r="B12" s="1402">
        <v>35</v>
      </c>
      <c r="C12" s="1402">
        <v>8</v>
      </c>
      <c r="D12" s="1397">
        <f t="shared" si="0"/>
        <v>22.857142857142858</v>
      </c>
      <c r="E12" s="5"/>
      <c r="F12" s="5"/>
    </row>
    <row r="13" spans="1:6" ht="13.5" customHeight="1" x14ac:dyDescent="0.25">
      <c r="A13" s="1403" t="s">
        <v>1464</v>
      </c>
      <c r="B13" s="1402">
        <v>8</v>
      </c>
      <c r="C13" s="1402">
        <v>1</v>
      </c>
      <c r="D13" s="1397">
        <f t="shared" si="0"/>
        <v>12.5</v>
      </c>
      <c r="E13" s="5"/>
      <c r="F13" s="5"/>
    </row>
    <row r="14" spans="1:6" x14ac:dyDescent="0.25">
      <c r="A14" s="1404" t="s">
        <v>29</v>
      </c>
      <c r="B14" s="1405">
        <f>SUM(B4:B13)</f>
        <v>121</v>
      </c>
      <c r="C14" s="1405">
        <f>SUM(C4:C13)</f>
        <v>25</v>
      </c>
      <c r="D14" s="1406">
        <f t="shared" si="0"/>
        <v>20.66115702479339</v>
      </c>
      <c r="E14" s="5"/>
      <c r="F14" s="5"/>
    </row>
    <row r="15" spans="1:6" ht="65.25" customHeight="1" x14ac:dyDescent="0.25">
      <c r="A15" s="2225" t="s">
        <v>1511</v>
      </c>
      <c r="B15" s="2226"/>
      <c r="C15" s="2226"/>
      <c r="D15" s="1204" t="s">
        <v>1721</v>
      </c>
      <c r="F15" s="5"/>
    </row>
    <row r="16" spans="1:6" x14ac:dyDescent="0.25">
      <c r="F16" s="5"/>
    </row>
    <row r="17" spans="6:9" x14ac:dyDescent="0.25">
      <c r="F17" s="5"/>
    </row>
    <row r="18" spans="6:9" x14ac:dyDescent="0.25">
      <c r="F18" s="5"/>
    </row>
    <row r="30" spans="6:9" x14ac:dyDescent="0.25">
      <c r="I30" s="641"/>
    </row>
  </sheetData>
  <mergeCells count="2">
    <mergeCell ref="A15:C15"/>
    <mergeCell ref="A1:D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K11"/>
  <sheetViews>
    <sheetView showGridLines="0" workbookViewId="0">
      <selection sqref="A1:F1"/>
    </sheetView>
  </sheetViews>
  <sheetFormatPr defaultRowHeight="16.5" x14ac:dyDescent="0.3"/>
  <cols>
    <col min="1" max="1" width="16" style="1147" customWidth="1"/>
    <col min="2" max="6" width="18.140625" style="1147" customWidth="1"/>
    <col min="7" max="7" width="2.85546875" style="1147" customWidth="1"/>
    <col min="8" max="8" width="10.140625" style="1147" customWidth="1"/>
    <col min="9" max="9" width="9.85546875" style="1147" customWidth="1"/>
    <col min="10" max="257" width="9.140625" style="1147"/>
    <col min="258" max="258" width="16" style="1147" customWidth="1"/>
    <col min="259" max="259" width="12.5703125" style="1147" customWidth="1"/>
    <col min="260" max="260" width="12.42578125" style="1147" customWidth="1"/>
    <col min="261" max="261" width="11.140625" style="1147" customWidth="1"/>
    <col min="262" max="262" width="11.5703125" style="1147" customWidth="1"/>
    <col min="263" max="263" width="2.85546875" style="1147" customWidth="1"/>
    <col min="264" max="264" width="10.140625" style="1147" customWidth="1"/>
    <col min="265" max="265" width="9.85546875" style="1147" customWidth="1"/>
    <col min="266" max="513" width="9.140625" style="1147"/>
    <col min="514" max="514" width="16" style="1147" customWidth="1"/>
    <col min="515" max="515" width="12.5703125" style="1147" customWidth="1"/>
    <col min="516" max="516" width="12.42578125" style="1147" customWidth="1"/>
    <col min="517" max="517" width="11.140625" style="1147" customWidth="1"/>
    <col min="518" max="518" width="11.5703125" style="1147" customWidth="1"/>
    <col min="519" max="519" width="2.85546875" style="1147" customWidth="1"/>
    <col min="520" max="520" width="10.140625" style="1147" customWidth="1"/>
    <col min="521" max="521" width="9.85546875" style="1147" customWidth="1"/>
    <col min="522" max="769" width="9.140625" style="1147"/>
    <col min="770" max="770" width="16" style="1147" customWidth="1"/>
    <col min="771" max="771" width="12.5703125" style="1147" customWidth="1"/>
    <col min="772" max="772" width="12.42578125" style="1147" customWidth="1"/>
    <col min="773" max="773" width="11.140625" style="1147" customWidth="1"/>
    <col min="774" max="774" width="11.5703125" style="1147" customWidth="1"/>
    <col min="775" max="775" width="2.85546875" style="1147" customWidth="1"/>
    <col min="776" max="776" width="10.140625" style="1147" customWidth="1"/>
    <col min="777" max="777" width="9.85546875" style="1147" customWidth="1"/>
    <col min="778" max="1025" width="9.140625" style="1147"/>
    <col min="1026" max="1026" width="16" style="1147" customWidth="1"/>
    <col min="1027" max="1027" width="12.5703125" style="1147" customWidth="1"/>
    <col min="1028" max="1028" width="12.42578125" style="1147" customWidth="1"/>
    <col min="1029" max="1029" width="11.140625" style="1147" customWidth="1"/>
    <col min="1030" max="1030" width="11.5703125" style="1147" customWidth="1"/>
    <col min="1031" max="1031" width="2.85546875" style="1147" customWidth="1"/>
    <col min="1032" max="1032" width="10.140625" style="1147" customWidth="1"/>
    <col min="1033" max="1033" width="9.85546875" style="1147" customWidth="1"/>
    <col min="1034" max="1281" width="9.140625" style="1147"/>
    <col min="1282" max="1282" width="16" style="1147" customWidth="1"/>
    <col min="1283" max="1283" width="12.5703125" style="1147" customWidth="1"/>
    <col min="1284" max="1284" width="12.42578125" style="1147" customWidth="1"/>
    <col min="1285" max="1285" width="11.140625" style="1147" customWidth="1"/>
    <col min="1286" max="1286" width="11.5703125" style="1147" customWidth="1"/>
    <col min="1287" max="1287" width="2.85546875" style="1147" customWidth="1"/>
    <col min="1288" max="1288" width="10.140625" style="1147" customWidth="1"/>
    <col min="1289" max="1289" width="9.85546875" style="1147" customWidth="1"/>
    <col min="1290" max="1537" width="9.140625" style="1147"/>
    <col min="1538" max="1538" width="16" style="1147" customWidth="1"/>
    <col min="1539" max="1539" width="12.5703125" style="1147" customWidth="1"/>
    <col min="1540" max="1540" width="12.42578125" style="1147" customWidth="1"/>
    <col min="1541" max="1541" width="11.140625" style="1147" customWidth="1"/>
    <col min="1542" max="1542" width="11.5703125" style="1147" customWidth="1"/>
    <col min="1543" max="1543" width="2.85546875" style="1147" customWidth="1"/>
    <col min="1544" max="1544" width="10.140625" style="1147" customWidth="1"/>
    <col min="1545" max="1545" width="9.85546875" style="1147" customWidth="1"/>
    <col min="1546" max="1793" width="9.140625" style="1147"/>
    <col min="1794" max="1794" width="16" style="1147" customWidth="1"/>
    <col min="1795" max="1795" width="12.5703125" style="1147" customWidth="1"/>
    <col min="1796" max="1796" width="12.42578125" style="1147" customWidth="1"/>
    <col min="1797" max="1797" width="11.140625" style="1147" customWidth="1"/>
    <col min="1798" max="1798" width="11.5703125" style="1147" customWidth="1"/>
    <col min="1799" max="1799" width="2.85546875" style="1147" customWidth="1"/>
    <col min="1800" max="1800" width="10.140625" style="1147" customWidth="1"/>
    <col min="1801" max="1801" width="9.85546875" style="1147" customWidth="1"/>
    <col min="1802" max="2049" width="9.140625" style="1147"/>
    <col min="2050" max="2050" width="16" style="1147" customWidth="1"/>
    <col min="2051" max="2051" width="12.5703125" style="1147" customWidth="1"/>
    <col min="2052" max="2052" width="12.42578125" style="1147" customWidth="1"/>
    <col min="2053" max="2053" width="11.140625" style="1147" customWidth="1"/>
    <col min="2054" max="2054" width="11.5703125" style="1147" customWidth="1"/>
    <col min="2055" max="2055" width="2.85546875" style="1147" customWidth="1"/>
    <col min="2056" max="2056" width="10.140625" style="1147" customWidth="1"/>
    <col min="2057" max="2057" width="9.85546875" style="1147" customWidth="1"/>
    <col min="2058" max="2305" width="9.140625" style="1147"/>
    <col min="2306" max="2306" width="16" style="1147" customWidth="1"/>
    <col min="2307" max="2307" width="12.5703125" style="1147" customWidth="1"/>
    <col min="2308" max="2308" width="12.42578125" style="1147" customWidth="1"/>
    <col min="2309" max="2309" width="11.140625" style="1147" customWidth="1"/>
    <col min="2310" max="2310" width="11.5703125" style="1147" customWidth="1"/>
    <col min="2311" max="2311" width="2.85546875" style="1147" customWidth="1"/>
    <col min="2312" max="2312" width="10.140625" style="1147" customWidth="1"/>
    <col min="2313" max="2313" width="9.85546875" style="1147" customWidth="1"/>
    <col min="2314" max="2561" width="9.140625" style="1147"/>
    <col min="2562" max="2562" width="16" style="1147" customWidth="1"/>
    <col min="2563" max="2563" width="12.5703125" style="1147" customWidth="1"/>
    <col min="2564" max="2564" width="12.42578125" style="1147" customWidth="1"/>
    <col min="2565" max="2565" width="11.140625" style="1147" customWidth="1"/>
    <col min="2566" max="2566" width="11.5703125" style="1147" customWidth="1"/>
    <col min="2567" max="2567" width="2.85546875" style="1147" customWidth="1"/>
    <col min="2568" max="2568" width="10.140625" style="1147" customWidth="1"/>
    <col min="2569" max="2569" width="9.85546875" style="1147" customWidth="1"/>
    <col min="2570" max="2817" width="9.140625" style="1147"/>
    <col min="2818" max="2818" width="16" style="1147" customWidth="1"/>
    <col min="2819" max="2819" width="12.5703125" style="1147" customWidth="1"/>
    <col min="2820" max="2820" width="12.42578125" style="1147" customWidth="1"/>
    <col min="2821" max="2821" width="11.140625" style="1147" customWidth="1"/>
    <col min="2822" max="2822" width="11.5703125" style="1147" customWidth="1"/>
    <col min="2823" max="2823" width="2.85546875" style="1147" customWidth="1"/>
    <col min="2824" max="2824" width="10.140625" style="1147" customWidth="1"/>
    <col min="2825" max="2825" width="9.85546875" style="1147" customWidth="1"/>
    <col min="2826" max="3073" width="9.140625" style="1147"/>
    <col min="3074" max="3074" width="16" style="1147" customWidth="1"/>
    <col min="3075" max="3075" width="12.5703125" style="1147" customWidth="1"/>
    <col min="3076" max="3076" width="12.42578125" style="1147" customWidth="1"/>
    <col min="3077" max="3077" width="11.140625" style="1147" customWidth="1"/>
    <col min="3078" max="3078" width="11.5703125" style="1147" customWidth="1"/>
    <col min="3079" max="3079" width="2.85546875" style="1147" customWidth="1"/>
    <col min="3080" max="3080" width="10.140625" style="1147" customWidth="1"/>
    <col min="3081" max="3081" width="9.85546875" style="1147" customWidth="1"/>
    <col min="3082" max="3329" width="9.140625" style="1147"/>
    <col min="3330" max="3330" width="16" style="1147" customWidth="1"/>
    <col min="3331" max="3331" width="12.5703125" style="1147" customWidth="1"/>
    <col min="3332" max="3332" width="12.42578125" style="1147" customWidth="1"/>
    <col min="3333" max="3333" width="11.140625" style="1147" customWidth="1"/>
    <col min="3334" max="3334" width="11.5703125" style="1147" customWidth="1"/>
    <col min="3335" max="3335" width="2.85546875" style="1147" customWidth="1"/>
    <col min="3336" max="3336" width="10.140625" style="1147" customWidth="1"/>
    <col min="3337" max="3337" width="9.85546875" style="1147" customWidth="1"/>
    <col min="3338" max="3585" width="9.140625" style="1147"/>
    <col min="3586" max="3586" width="16" style="1147" customWidth="1"/>
    <col min="3587" max="3587" width="12.5703125" style="1147" customWidth="1"/>
    <col min="3588" max="3588" width="12.42578125" style="1147" customWidth="1"/>
    <col min="3589" max="3589" width="11.140625" style="1147" customWidth="1"/>
    <col min="3590" max="3590" width="11.5703125" style="1147" customWidth="1"/>
    <col min="3591" max="3591" width="2.85546875" style="1147" customWidth="1"/>
    <col min="3592" max="3592" width="10.140625" style="1147" customWidth="1"/>
    <col min="3593" max="3593" width="9.85546875" style="1147" customWidth="1"/>
    <col min="3594" max="3841" width="9.140625" style="1147"/>
    <col min="3842" max="3842" width="16" style="1147" customWidth="1"/>
    <col min="3843" max="3843" width="12.5703125" style="1147" customWidth="1"/>
    <col min="3844" max="3844" width="12.42578125" style="1147" customWidth="1"/>
    <col min="3845" max="3845" width="11.140625" style="1147" customWidth="1"/>
    <col min="3846" max="3846" width="11.5703125" style="1147" customWidth="1"/>
    <col min="3847" max="3847" width="2.85546875" style="1147" customWidth="1"/>
    <col min="3848" max="3848" width="10.140625" style="1147" customWidth="1"/>
    <col min="3849" max="3849" width="9.85546875" style="1147" customWidth="1"/>
    <col min="3850" max="4097" width="9.140625" style="1147"/>
    <col min="4098" max="4098" width="16" style="1147" customWidth="1"/>
    <col min="4099" max="4099" width="12.5703125" style="1147" customWidth="1"/>
    <col min="4100" max="4100" width="12.42578125" style="1147" customWidth="1"/>
    <col min="4101" max="4101" width="11.140625" style="1147" customWidth="1"/>
    <col min="4102" max="4102" width="11.5703125" style="1147" customWidth="1"/>
    <col min="4103" max="4103" width="2.85546875" style="1147" customWidth="1"/>
    <col min="4104" max="4104" width="10.140625" style="1147" customWidth="1"/>
    <col min="4105" max="4105" width="9.85546875" style="1147" customWidth="1"/>
    <col min="4106" max="4353" width="9.140625" style="1147"/>
    <col min="4354" max="4354" width="16" style="1147" customWidth="1"/>
    <col min="4355" max="4355" width="12.5703125" style="1147" customWidth="1"/>
    <col min="4356" max="4356" width="12.42578125" style="1147" customWidth="1"/>
    <col min="4357" max="4357" width="11.140625" style="1147" customWidth="1"/>
    <col min="4358" max="4358" width="11.5703125" style="1147" customWidth="1"/>
    <col min="4359" max="4359" width="2.85546875" style="1147" customWidth="1"/>
    <col min="4360" max="4360" width="10.140625" style="1147" customWidth="1"/>
    <col min="4361" max="4361" width="9.85546875" style="1147" customWidth="1"/>
    <col min="4362" max="4609" width="9.140625" style="1147"/>
    <col min="4610" max="4610" width="16" style="1147" customWidth="1"/>
    <col min="4611" max="4611" width="12.5703125" style="1147" customWidth="1"/>
    <col min="4612" max="4612" width="12.42578125" style="1147" customWidth="1"/>
    <col min="4613" max="4613" width="11.140625" style="1147" customWidth="1"/>
    <col min="4614" max="4614" width="11.5703125" style="1147" customWidth="1"/>
    <col min="4615" max="4615" width="2.85546875" style="1147" customWidth="1"/>
    <col min="4616" max="4616" width="10.140625" style="1147" customWidth="1"/>
    <col min="4617" max="4617" width="9.85546875" style="1147" customWidth="1"/>
    <col min="4618" max="4865" width="9.140625" style="1147"/>
    <col min="4866" max="4866" width="16" style="1147" customWidth="1"/>
    <col min="4867" max="4867" width="12.5703125" style="1147" customWidth="1"/>
    <col min="4868" max="4868" width="12.42578125" style="1147" customWidth="1"/>
    <col min="4869" max="4869" width="11.140625" style="1147" customWidth="1"/>
    <col min="4870" max="4870" width="11.5703125" style="1147" customWidth="1"/>
    <col min="4871" max="4871" width="2.85546875" style="1147" customWidth="1"/>
    <col min="4872" max="4872" width="10.140625" style="1147" customWidth="1"/>
    <col min="4873" max="4873" width="9.85546875" style="1147" customWidth="1"/>
    <col min="4874" max="5121" width="9.140625" style="1147"/>
    <col min="5122" max="5122" width="16" style="1147" customWidth="1"/>
    <col min="5123" max="5123" width="12.5703125" style="1147" customWidth="1"/>
    <col min="5124" max="5124" width="12.42578125" style="1147" customWidth="1"/>
    <col min="5125" max="5125" width="11.140625" style="1147" customWidth="1"/>
    <col min="5126" max="5126" width="11.5703125" style="1147" customWidth="1"/>
    <col min="5127" max="5127" width="2.85546875" style="1147" customWidth="1"/>
    <col min="5128" max="5128" width="10.140625" style="1147" customWidth="1"/>
    <col min="5129" max="5129" width="9.85546875" style="1147" customWidth="1"/>
    <col min="5130" max="5377" width="9.140625" style="1147"/>
    <col min="5378" max="5378" width="16" style="1147" customWidth="1"/>
    <col min="5379" max="5379" width="12.5703125" style="1147" customWidth="1"/>
    <col min="5380" max="5380" width="12.42578125" style="1147" customWidth="1"/>
    <col min="5381" max="5381" width="11.140625" style="1147" customWidth="1"/>
    <col min="5382" max="5382" width="11.5703125" style="1147" customWidth="1"/>
    <col min="5383" max="5383" width="2.85546875" style="1147" customWidth="1"/>
    <col min="5384" max="5384" width="10.140625" style="1147" customWidth="1"/>
    <col min="5385" max="5385" width="9.85546875" style="1147" customWidth="1"/>
    <col min="5386" max="5633" width="9.140625" style="1147"/>
    <col min="5634" max="5634" width="16" style="1147" customWidth="1"/>
    <col min="5635" max="5635" width="12.5703125" style="1147" customWidth="1"/>
    <col min="5636" max="5636" width="12.42578125" style="1147" customWidth="1"/>
    <col min="5637" max="5637" width="11.140625" style="1147" customWidth="1"/>
    <col min="5638" max="5638" width="11.5703125" style="1147" customWidth="1"/>
    <col min="5639" max="5639" width="2.85546875" style="1147" customWidth="1"/>
    <col min="5640" max="5640" width="10.140625" style="1147" customWidth="1"/>
    <col min="5641" max="5641" width="9.85546875" style="1147" customWidth="1"/>
    <col min="5642" max="5889" width="9.140625" style="1147"/>
    <col min="5890" max="5890" width="16" style="1147" customWidth="1"/>
    <col min="5891" max="5891" width="12.5703125" style="1147" customWidth="1"/>
    <col min="5892" max="5892" width="12.42578125" style="1147" customWidth="1"/>
    <col min="5893" max="5893" width="11.140625" style="1147" customWidth="1"/>
    <col min="5894" max="5894" width="11.5703125" style="1147" customWidth="1"/>
    <col min="5895" max="5895" width="2.85546875" style="1147" customWidth="1"/>
    <col min="5896" max="5896" width="10.140625" style="1147" customWidth="1"/>
    <col min="5897" max="5897" width="9.85546875" style="1147" customWidth="1"/>
    <col min="5898" max="6145" width="9.140625" style="1147"/>
    <col min="6146" max="6146" width="16" style="1147" customWidth="1"/>
    <col min="6147" max="6147" width="12.5703125" style="1147" customWidth="1"/>
    <col min="6148" max="6148" width="12.42578125" style="1147" customWidth="1"/>
    <col min="6149" max="6149" width="11.140625" style="1147" customWidth="1"/>
    <col min="6150" max="6150" width="11.5703125" style="1147" customWidth="1"/>
    <col min="6151" max="6151" width="2.85546875" style="1147" customWidth="1"/>
    <col min="6152" max="6152" width="10.140625" style="1147" customWidth="1"/>
    <col min="6153" max="6153" width="9.85546875" style="1147" customWidth="1"/>
    <col min="6154" max="6401" width="9.140625" style="1147"/>
    <col min="6402" max="6402" width="16" style="1147" customWidth="1"/>
    <col min="6403" max="6403" width="12.5703125" style="1147" customWidth="1"/>
    <col min="6404" max="6404" width="12.42578125" style="1147" customWidth="1"/>
    <col min="6405" max="6405" width="11.140625" style="1147" customWidth="1"/>
    <col min="6406" max="6406" width="11.5703125" style="1147" customWidth="1"/>
    <col min="6407" max="6407" width="2.85546875" style="1147" customWidth="1"/>
    <col min="6408" max="6408" width="10.140625" style="1147" customWidth="1"/>
    <col min="6409" max="6409" width="9.85546875" style="1147" customWidth="1"/>
    <col min="6410" max="6657" width="9.140625" style="1147"/>
    <col min="6658" max="6658" width="16" style="1147" customWidth="1"/>
    <col min="6659" max="6659" width="12.5703125" style="1147" customWidth="1"/>
    <col min="6660" max="6660" width="12.42578125" style="1147" customWidth="1"/>
    <col min="6661" max="6661" width="11.140625" style="1147" customWidth="1"/>
    <col min="6662" max="6662" width="11.5703125" style="1147" customWidth="1"/>
    <col min="6663" max="6663" width="2.85546875" style="1147" customWidth="1"/>
    <col min="6664" max="6664" width="10.140625" style="1147" customWidth="1"/>
    <col min="6665" max="6665" width="9.85546875" style="1147" customWidth="1"/>
    <col min="6666" max="6913" width="9.140625" style="1147"/>
    <col min="6914" max="6914" width="16" style="1147" customWidth="1"/>
    <col min="6915" max="6915" width="12.5703125" style="1147" customWidth="1"/>
    <col min="6916" max="6916" width="12.42578125" style="1147" customWidth="1"/>
    <col min="6917" max="6917" width="11.140625" style="1147" customWidth="1"/>
    <col min="6918" max="6918" width="11.5703125" style="1147" customWidth="1"/>
    <col min="6919" max="6919" width="2.85546875" style="1147" customWidth="1"/>
    <col min="6920" max="6920" width="10.140625" style="1147" customWidth="1"/>
    <col min="6921" max="6921" width="9.85546875" style="1147" customWidth="1"/>
    <col min="6922" max="7169" width="9.140625" style="1147"/>
    <col min="7170" max="7170" width="16" style="1147" customWidth="1"/>
    <col min="7171" max="7171" width="12.5703125" style="1147" customWidth="1"/>
    <col min="7172" max="7172" width="12.42578125" style="1147" customWidth="1"/>
    <col min="7173" max="7173" width="11.140625" style="1147" customWidth="1"/>
    <col min="7174" max="7174" width="11.5703125" style="1147" customWidth="1"/>
    <col min="7175" max="7175" width="2.85546875" style="1147" customWidth="1"/>
    <col min="7176" max="7176" width="10.140625" style="1147" customWidth="1"/>
    <col min="7177" max="7177" width="9.85546875" style="1147" customWidth="1"/>
    <col min="7178" max="7425" width="9.140625" style="1147"/>
    <col min="7426" max="7426" width="16" style="1147" customWidth="1"/>
    <col min="7427" max="7427" width="12.5703125" style="1147" customWidth="1"/>
    <col min="7428" max="7428" width="12.42578125" style="1147" customWidth="1"/>
    <col min="7429" max="7429" width="11.140625" style="1147" customWidth="1"/>
    <col min="7430" max="7430" width="11.5703125" style="1147" customWidth="1"/>
    <col min="7431" max="7431" width="2.85546875" style="1147" customWidth="1"/>
    <col min="7432" max="7432" width="10.140625" style="1147" customWidth="1"/>
    <col min="7433" max="7433" width="9.85546875" style="1147" customWidth="1"/>
    <col min="7434" max="7681" width="9.140625" style="1147"/>
    <col min="7682" max="7682" width="16" style="1147" customWidth="1"/>
    <col min="7683" max="7683" width="12.5703125" style="1147" customWidth="1"/>
    <col min="7684" max="7684" width="12.42578125" style="1147" customWidth="1"/>
    <col min="7685" max="7685" width="11.140625" style="1147" customWidth="1"/>
    <col min="7686" max="7686" width="11.5703125" style="1147" customWidth="1"/>
    <col min="7687" max="7687" width="2.85546875" style="1147" customWidth="1"/>
    <col min="7688" max="7688" width="10.140625" style="1147" customWidth="1"/>
    <col min="7689" max="7689" width="9.85546875" style="1147" customWidth="1"/>
    <col min="7690" max="7937" width="9.140625" style="1147"/>
    <col min="7938" max="7938" width="16" style="1147" customWidth="1"/>
    <col min="7939" max="7939" width="12.5703125" style="1147" customWidth="1"/>
    <col min="7940" max="7940" width="12.42578125" style="1147" customWidth="1"/>
    <col min="7941" max="7941" width="11.140625" style="1147" customWidth="1"/>
    <col min="7942" max="7942" width="11.5703125" style="1147" customWidth="1"/>
    <col min="7943" max="7943" width="2.85546875" style="1147" customWidth="1"/>
    <col min="7944" max="7944" width="10.140625" style="1147" customWidth="1"/>
    <col min="7945" max="7945" width="9.85546875" style="1147" customWidth="1"/>
    <col min="7946" max="8193" width="9.140625" style="1147"/>
    <col min="8194" max="8194" width="16" style="1147" customWidth="1"/>
    <col min="8195" max="8195" width="12.5703125" style="1147" customWidth="1"/>
    <col min="8196" max="8196" width="12.42578125" style="1147" customWidth="1"/>
    <col min="8197" max="8197" width="11.140625" style="1147" customWidth="1"/>
    <col min="8198" max="8198" width="11.5703125" style="1147" customWidth="1"/>
    <col min="8199" max="8199" width="2.85546875" style="1147" customWidth="1"/>
    <col min="8200" max="8200" width="10.140625" style="1147" customWidth="1"/>
    <col min="8201" max="8201" width="9.85546875" style="1147" customWidth="1"/>
    <col min="8202" max="8449" width="9.140625" style="1147"/>
    <col min="8450" max="8450" width="16" style="1147" customWidth="1"/>
    <col min="8451" max="8451" width="12.5703125" style="1147" customWidth="1"/>
    <col min="8452" max="8452" width="12.42578125" style="1147" customWidth="1"/>
    <col min="8453" max="8453" width="11.140625" style="1147" customWidth="1"/>
    <col min="8454" max="8454" width="11.5703125" style="1147" customWidth="1"/>
    <col min="8455" max="8455" width="2.85546875" style="1147" customWidth="1"/>
    <col min="8456" max="8456" width="10.140625" style="1147" customWidth="1"/>
    <col min="8457" max="8457" width="9.85546875" style="1147" customWidth="1"/>
    <col min="8458" max="8705" width="9.140625" style="1147"/>
    <col min="8706" max="8706" width="16" style="1147" customWidth="1"/>
    <col min="8707" max="8707" width="12.5703125" style="1147" customWidth="1"/>
    <col min="8708" max="8708" width="12.42578125" style="1147" customWidth="1"/>
    <col min="8709" max="8709" width="11.140625" style="1147" customWidth="1"/>
    <col min="8710" max="8710" width="11.5703125" style="1147" customWidth="1"/>
    <col min="8711" max="8711" width="2.85546875" style="1147" customWidth="1"/>
    <col min="8712" max="8712" width="10.140625" style="1147" customWidth="1"/>
    <col min="8713" max="8713" width="9.85546875" style="1147" customWidth="1"/>
    <col min="8714" max="8961" width="9.140625" style="1147"/>
    <col min="8962" max="8962" width="16" style="1147" customWidth="1"/>
    <col min="8963" max="8963" width="12.5703125" style="1147" customWidth="1"/>
    <col min="8964" max="8964" width="12.42578125" style="1147" customWidth="1"/>
    <col min="8965" max="8965" width="11.140625" style="1147" customWidth="1"/>
    <col min="8966" max="8966" width="11.5703125" style="1147" customWidth="1"/>
    <col min="8967" max="8967" width="2.85546875" style="1147" customWidth="1"/>
    <col min="8968" max="8968" width="10.140625" style="1147" customWidth="1"/>
    <col min="8969" max="8969" width="9.85546875" style="1147" customWidth="1"/>
    <col min="8970" max="9217" width="9.140625" style="1147"/>
    <col min="9218" max="9218" width="16" style="1147" customWidth="1"/>
    <col min="9219" max="9219" width="12.5703125" style="1147" customWidth="1"/>
    <col min="9220" max="9220" width="12.42578125" style="1147" customWidth="1"/>
    <col min="9221" max="9221" width="11.140625" style="1147" customWidth="1"/>
    <col min="9222" max="9222" width="11.5703125" style="1147" customWidth="1"/>
    <col min="9223" max="9223" width="2.85546875" style="1147" customWidth="1"/>
    <col min="9224" max="9224" width="10.140625" style="1147" customWidth="1"/>
    <col min="9225" max="9225" width="9.85546875" style="1147" customWidth="1"/>
    <col min="9226" max="9473" width="9.140625" style="1147"/>
    <col min="9474" max="9474" width="16" style="1147" customWidth="1"/>
    <col min="9475" max="9475" width="12.5703125" style="1147" customWidth="1"/>
    <col min="9476" max="9476" width="12.42578125" style="1147" customWidth="1"/>
    <col min="9477" max="9477" width="11.140625" style="1147" customWidth="1"/>
    <col min="9478" max="9478" width="11.5703125" style="1147" customWidth="1"/>
    <col min="9479" max="9479" width="2.85546875" style="1147" customWidth="1"/>
    <col min="9480" max="9480" width="10.140625" style="1147" customWidth="1"/>
    <col min="9481" max="9481" width="9.85546875" style="1147" customWidth="1"/>
    <col min="9482" max="9729" width="9.140625" style="1147"/>
    <col min="9730" max="9730" width="16" style="1147" customWidth="1"/>
    <col min="9731" max="9731" width="12.5703125" style="1147" customWidth="1"/>
    <col min="9732" max="9732" width="12.42578125" style="1147" customWidth="1"/>
    <col min="9733" max="9733" width="11.140625" style="1147" customWidth="1"/>
    <col min="9734" max="9734" width="11.5703125" style="1147" customWidth="1"/>
    <col min="9735" max="9735" width="2.85546875" style="1147" customWidth="1"/>
    <col min="9736" max="9736" width="10.140625" style="1147" customWidth="1"/>
    <col min="9737" max="9737" width="9.85546875" style="1147" customWidth="1"/>
    <col min="9738" max="9985" width="9.140625" style="1147"/>
    <col min="9986" max="9986" width="16" style="1147" customWidth="1"/>
    <col min="9987" max="9987" width="12.5703125" style="1147" customWidth="1"/>
    <col min="9988" max="9988" width="12.42578125" style="1147" customWidth="1"/>
    <col min="9989" max="9989" width="11.140625" style="1147" customWidth="1"/>
    <col min="9990" max="9990" width="11.5703125" style="1147" customWidth="1"/>
    <col min="9991" max="9991" width="2.85546875" style="1147" customWidth="1"/>
    <col min="9992" max="9992" width="10.140625" style="1147" customWidth="1"/>
    <col min="9993" max="9993" width="9.85546875" style="1147" customWidth="1"/>
    <col min="9994" max="10241" width="9.140625" style="1147"/>
    <col min="10242" max="10242" width="16" style="1147" customWidth="1"/>
    <col min="10243" max="10243" width="12.5703125" style="1147" customWidth="1"/>
    <col min="10244" max="10244" width="12.42578125" style="1147" customWidth="1"/>
    <col min="10245" max="10245" width="11.140625" style="1147" customWidth="1"/>
    <col min="10246" max="10246" width="11.5703125" style="1147" customWidth="1"/>
    <col min="10247" max="10247" width="2.85546875" style="1147" customWidth="1"/>
    <col min="10248" max="10248" width="10.140625" style="1147" customWidth="1"/>
    <col min="10249" max="10249" width="9.85546875" style="1147" customWidth="1"/>
    <col min="10250" max="10497" width="9.140625" style="1147"/>
    <col min="10498" max="10498" width="16" style="1147" customWidth="1"/>
    <col min="10499" max="10499" width="12.5703125" style="1147" customWidth="1"/>
    <col min="10500" max="10500" width="12.42578125" style="1147" customWidth="1"/>
    <col min="10501" max="10501" width="11.140625" style="1147" customWidth="1"/>
    <col min="10502" max="10502" width="11.5703125" style="1147" customWidth="1"/>
    <col min="10503" max="10503" width="2.85546875" style="1147" customWidth="1"/>
    <col min="10504" max="10504" width="10.140625" style="1147" customWidth="1"/>
    <col min="10505" max="10505" width="9.85546875" style="1147" customWidth="1"/>
    <col min="10506" max="10753" width="9.140625" style="1147"/>
    <col min="10754" max="10754" width="16" style="1147" customWidth="1"/>
    <col min="10755" max="10755" width="12.5703125" style="1147" customWidth="1"/>
    <col min="10756" max="10756" width="12.42578125" style="1147" customWidth="1"/>
    <col min="10757" max="10757" width="11.140625" style="1147" customWidth="1"/>
    <col min="10758" max="10758" width="11.5703125" style="1147" customWidth="1"/>
    <col min="10759" max="10759" width="2.85546875" style="1147" customWidth="1"/>
    <col min="10760" max="10760" width="10.140625" style="1147" customWidth="1"/>
    <col min="10761" max="10761" width="9.85546875" style="1147" customWidth="1"/>
    <col min="10762" max="11009" width="9.140625" style="1147"/>
    <col min="11010" max="11010" width="16" style="1147" customWidth="1"/>
    <col min="11011" max="11011" width="12.5703125" style="1147" customWidth="1"/>
    <col min="11012" max="11012" width="12.42578125" style="1147" customWidth="1"/>
    <col min="11013" max="11013" width="11.140625" style="1147" customWidth="1"/>
    <col min="11014" max="11014" width="11.5703125" style="1147" customWidth="1"/>
    <col min="11015" max="11015" width="2.85546875" style="1147" customWidth="1"/>
    <col min="11016" max="11016" width="10.140625" style="1147" customWidth="1"/>
    <col min="11017" max="11017" width="9.85546875" style="1147" customWidth="1"/>
    <col min="11018" max="11265" width="9.140625" style="1147"/>
    <col min="11266" max="11266" width="16" style="1147" customWidth="1"/>
    <col min="11267" max="11267" width="12.5703125" style="1147" customWidth="1"/>
    <col min="11268" max="11268" width="12.42578125" style="1147" customWidth="1"/>
    <col min="11269" max="11269" width="11.140625" style="1147" customWidth="1"/>
    <col min="11270" max="11270" width="11.5703125" style="1147" customWidth="1"/>
    <col min="11271" max="11271" width="2.85546875" style="1147" customWidth="1"/>
    <col min="11272" max="11272" width="10.140625" style="1147" customWidth="1"/>
    <col min="11273" max="11273" width="9.85546875" style="1147" customWidth="1"/>
    <col min="11274" max="11521" width="9.140625" style="1147"/>
    <col min="11522" max="11522" width="16" style="1147" customWidth="1"/>
    <col min="11523" max="11523" width="12.5703125" style="1147" customWidth="1"/>
    <col min="11524" max="11524" width="12.42578125" style="1147" customWidth="1"/>
    <col min="11525" max="11525" width="11.140625" style="1147" customWidth="1"/>
    <col min="11526" max="11526" width="11.5703125" style="1147" customWidth="1"/>
    <col min="11527" max="11527" width="2.85546875" style="1147" customWidth="1"/>
    <col min="11528" max="11528" width="10.140625" style="1147" customWidth="1"/>
    <col min="11529" max="11529" width="9.85546875" style="1147" customWidth="1"/>
    <col min="11530" max="11777" width="9.140625" style="1147"/>
    <col min="11778" max="11778" width="16" style="1147" customWidth="1"/>
    <col min="11779" max="11779" width="12.5703125" style="1147" customWidth="1"/>
    <col min="11780" max="11780" width="12.42578125" style="1147" customWidth="1"/>
    <col min="11781" max="11781" width="11.140625" style="1147" customWidth="1"/>
    <col min="11782" max="11782" width="11.5703125" style="1147" customWidth="1"/>
    <col min="11783" max="11783" width="2.85546875" style="1147" customWidth="1"/>
    <col min="11784" max="11784" width="10.140625" style="1147" customWidth="1"/>
    <col min="11785" max="11785" width="9.85546875" style="1147" customWidth="1"/>
    <col min="11786" max="12033" width="9.140625" style="1147"/>
    <col min="12034" max="12034" width="16" style="1147" customWidth="1"/>
    <col min="12035" max="12035" width="12.5703125" style="1147" customWidth="1"/>
    <col min="12036" max="12036" width="12.42578125" style="1147" customWidth="1"/>
    <col min="12037" max="12037" width="11.140625" style="1147" customWidth="1"/>
    <col min="12038" max="12038" width="11.5703125" style="1147" customWidth="1"/>
    <col min="12039" max="12039" width="2.85546875" style="1147" customWidth="1"/>
    <col min="12040" max="12040" width="10.140625" style="1147" customWidth="1"/>
    <col min="12041" max="12041" width="9.85546875" style="1147" customWidth="1"/>
    <col min="12042" max="12289" width="9.140625" style="1147"/>
    <col min="12290" max="12290" width="16" style="1147" customWidth="1"/>
    <col min="12291" max="12291" width="12.5703125" style="1147" customWidth="1"/>
    <col min="12292" max="12292" width="12.42578125" style="1147" customWidth="1"/>
    <col min="12293" max="12293" width="11.140625" style="1147" customWidth="1"/>
    <col min="12294" max="12294" width="11.5703125" style="1147" customWidth="1"/>
    <col min="12295" max="12295" width="2.85546875" style="1147" customWidth="1"/>
    <col min="12296" max="12296" width="10.140625" style="1147" customWidth="1"/>
    <col min="12297" max="12297" width="9.85546875" style="1147" customWidth="1"/>
    <col min="12298" max="12545" width="9.140625" style="1147"/>
    <col min="12546" max="12546" width="16" style="1147" customWidth="1"/>
    <col min="12547" max="12547" width="12.5703125" style="1147" customWidth="1"/>
    <col min="12548" max="12548" width="12.42578125" style="1147" customWidth="1"/>
    <col min="12549" max="12549" width="11.140625" style="1147" customWidth="1"/>
    <col min="12550" max="12550" width="11.5703125" style="1147" customWidth="1"/>
    <col min="12551" max="12551" width="2.85546875" style="1147" customWidth="1"/>
    <col min="12552" max="12552" width="10.140625" style="1147" customWidth="1"/>
    <col min="12553" max="12553" width="9.85546875" style="1147" customWidth="1"/>
    <col min="12554" max="12801" width="9.140625" style="1147"/>
    <col min="12802" max="12802" width="16" style="1147" customWidth="1"/>
    <col min="12803" max="12803" width="12.5703125" style="1147" customWidth="1"/>
    <col min="12804" max="12804" width="12.42578125" style="1147" customWidth="1"/>
    <col min="12805" max="12805" width="11.140625" style="1147" customWidth="1"/>
    <col min="12806" max="12806" width="11.5703125" style="1147" customWidth="1"/>
    <col min="12807" max="12807" width="2.85546875" style="1147" customWidth="1"/>
    <col min="12808" max="12808" width="10.140625" style="1147" customWidth="1"/>
    <col min="12809" max="12809" width="9.85546875" style="1147" customWidth="1"/>
    <col min="12810" max="13057" width="9.140625" style="1147"/>
    <col min="13058" max="13058" width="16" style="1147" customWidth="1"/>
    <col min="13059" max="13059" width="12.5703125" style="1147" customWidth="1"/>
    <col min="13060" max="13060" width="12.42578125" style="1147" customWidth="1"/>
    <col min="13061" max="13061" width="11.140625" style="1147" customWidth="1"/>
    <col min="13062" max="13062" width="11.5703125" style="1147" customWidth="1"/>
    <col min="13063" max="13063" width="2.85546875" style="1147" customWidth="1"/>
    <col min="13064" max="13064" width="10.140625" style="1147" customWidth="1"/>
    <col min="13065" max="13065" width="9.85546875" style="1147" customWidth="1"/>
    <col min="13066" max="13313" width="9.140625" style="1147"/>
    <col min="13314" max="13314" width="16" style="1147" customWidth="1"/>
    <col min="13315" max="13315" width="12.5703125" style="1147" customWidth="1"/>
    <col min="13316" max="13316" width="12.42578125" style="1147" customWidth="1"/>
    <col min="13317" max="13317" width="11.140625" style="1147" customWidth="1"/>
    <col min="13318" max="13318" width="11.5703125" style="1147" customWidth="1"/>
    <col min="13319" max="13319" width="2.85546875" style="1147" customWidth="1"/>
    <col min="13320" max="13320" width="10.140625" style="1147" customWidth="1"/>
    <col min="13321" max="13321" width="9.85546875" style="1147" customWidth="1"/>
    <col min="13322" max="13569" width="9.140625" style="1147"/>
    <col min="13570" max="13570" width="16" style="1147" customWidth="1"/>
    <col min="13571" max="13571" width="12.5703125" style="1147" customWidth="1"/>
    <col min="13572" max="13572" width="12.42578125" style="1147" customWidth="1"/>
    <col min="13573" max="13573" width="11.140625" style="1147" customWidth="1"/>
    <col min="13574" max="13574" width="11.5703125" style="1147" customWidth="1"/>
    <col min="13575" max="13575" width="2.85546875" style="1147" customWidth="1"/>
    <col min="13576" max="13576" width="10.140625" style="1147" customWidth="1"/>
    <col min="13577" max="13577" width="9.85546875" style="1147" customWidth="1"/>
    <col min="13578" max="13825" width="9.140625" style="1147"/>
    <col min="13826" max="13826" width="16" style="1147" customWidth="1"/>
    <col min="13827" max="13827" width="12.5703125" style="1147" customWidth="1"/>
    <col min="13828" max="13828" width="12.42578125" style="1147" customWidth="1"/>
    <col min="13829" max="13829" width="11.140625" style="1147" customWidth="1"/>
    <col min="13830" max="13830" width="11.5703125" style="1147" customWidth="1"/>
    <col min="13831" max="13831" width="2.85546875" style="1147" customWidth="1"/>
    <col min="13832" max="13832" width="10.140625" style="1147" customWidth="1"/>
    <col min="13833" max="13833" width="9.85546875" style="1147" customWidth="1"/>
    <col min="13834" max="14081" width="9.140625" style="1147"/>
    <col min="14082" max="14082" width="16" style="1147" customWidth="1"/>
    <col min="14083" max="14083" width="12.5703125" style="1147" customWidth="1"/>
    <col min="14084" max="14084" width="12.42578125" style="1147" customWidth="1"/>
    <col min="14085" max="14085" width="11.140625" style="1147" customWidth="1"/>
    <col min="14086" max="14086" width="11.5703125" style="1147" customWidth="1"/>
    <col min="14087" max="14087" width="2.85546875" style="1147" customWidth="1"/>
    <col min="14088" max="14088" width="10.140625" style="1147" customWidth="1"/>
    <col min="14089" max="14089" width="9.85546875" style="1147" customWidth="1"/>
    <col min="14090" max="14337" width="9.140625" style="1147"/>
    <col min="14338" max="14338" width="16" style="1147" customWidth="1"/>
    <col min="14339" max="14339" width="12.5703125" style="1147" customWidth="1"/>
    <col min="14340" max="14340" width="12.42578125" style="1147" customWidth="1"/>
    <col min="14341" max="14341" width="11.140625" style="1147" customWidth="1"/>
    <col min="14342" max="14342" width="11.5703125" style="1147" customWidth="1"/>
    <col min="14343" max="14343" width="2.85546875" style="1147" customWidth="1"/>
    <col min="14344" max="14344" width="10.140625" style="1147" customWidth="1"/>
    <col min="14345" max="14345" width="9.85546875" style="1147" customWidth="1"/>
    <col min="14346" max="14593" width="9.140625" style="1147"/>
    <col min="14594" max="14594" width="16" style="1147" customWidth="1"/>
    <col min="14595" max="14595" width="12.5703125" style="1147" customWidth="1"/>
    <col min="14596" max="14596" width="12.42578125" style="1147" customWidth="1"/>
    <col min="14597" max="14597" width="11.140625" style="1147" customWidth="1"/>
    <col min="14598" max="14598" width="11.5703125" style="1147" customWidth="1"/>
    <col min="14599" max="14599" width="2.85546875" style="1147" customWidth="1"/>
    <col min="14600" max="14600" width="10.140625" style="1147" customWidth="1"/>
    <col min="14601" max="14601" width="9.85546875" style="1147" customWidth="1"/>
    <col min="14602" max="14849" width="9.140625" style="1147"/>
    <col min="14850" max="14850" width="16" style="1147" customWidth="1"/>
    <col min="14851" max="14851" width="12.5703125" style="1147" customWidth="1"/>
    <col min="14852" max="14852" width="12.42578125" style="1147" customWidth="1"/>
    <col min="14853" max="14853" width="11.140625" style="1147" customWidth="1"/>
    <col min="14854" max="14854" width="11.5703125" style="1147" customWidth="1"/>
    <col min="14855" max="14855" width="2.85546875" style="1147" customWidth="1"/>
    <col min="14856" max="14856" width="10.140625" style="1147" customWidth="1"/>
    <col min="14857" max="14857" width="9.85546875" style="1147" customWidth="1"/>
    <col min="14858" max="15105" width="9.140625" style="1147"/>
    <col min="15106" max="15106" width="16" style="1147" customWidth="1"/>
    <col min="15107" max="15107" width="12.5703125" style="1147" customWidth="1"/>
    <col min="15108" max="15108" width="12.42578125" style="1147" customWidth="1"/>
    <col min="15109" max="15109" width="11.140625" style="1147" customWidth="1"/>
    <col min="15110" max="15110" width="11.5703125" style="1147" customWidth="1"/>
    <col min="15111" max="15111" width="2.85546875" style="1147" customWidth="1"/>
    <col min="15112" max="15112" width="10.140625" style="1147" customWidth="1"/>
    <col min="15113" max="15113" width="9.85546875" style="1147" customWidth="1"/>
    <col min="15114" max="15361" width="9.140625" style="1147"/>
    <col min="15362" max="15362" width="16" style="1147" customWidth="1"/>
    <col min="15363" max="15363" width="12.5703125" style="1147" customWidth="1"/>
    <col min="15364" max="15364" width="12.42578125" style="1147" customWidth="1"/>
    <col min="15365" max="15365" width="11.140625" style="1147" customWidth="1"/>
    <col min="15366" max="15366" width="11.5703125" style="1147" customWidth="1"/>
    <col min="15367" max="15367" width="2.85546875" style="1147" customWidth="1"/>
    <col min="15368" max="15368" width="10.140625" style="1147" customWidth="1"/>
    <col min="15369" max="15369" width="9.85546875" style="1147" customWidth="1"/>
    <col min="15370" max="15617" width="9.140625" style="1147"/>
    <col min="15618" max="15618" width="16" style="1147" customWidth="1"/>
    <col min="15619" max="15619" width="12.5703125" style="1147" customWidth="1"/>
    <col min="15620" max="15620" width="12.42578125" style="1147" customWidth="1"/>
    <col min="15621" max="15621" width="11.140625" style="1147" customWidth="1"/>
    <col min="15622" max="15622" width="11.5703125" style="1147" customWidth="1"/>
    <col min="15623" max="15623" width="2.85546875" style="1147" customWidth="1"/>
    <col min="15624" max="15624" width="10.140625" style="1147" customWidth="1"/>
    <col min="15625" max="15625" width="9.85546875" style="1147" customWidth="1"/>
    <col min="15626" max="15873" width="9.140625" style="1147"/>
    <col min="15874" max="15874" width="16" style="1147" customWidth="1"/>
    <col min="15875" max="15875" width="12.5703125" style="1147" customWidth="1"/>
    <col min="15876" max="15876" width="12.42578125" style="1147" customWidth="1"/>
    <col min="15877" max="15877" width="11.140625" style="1147" customWidth="1"/>
    <col min="15878" max="15878" width="11.5703125" style="1147" customWidth="1"/>
    <col min="15879" max="15879" width="2.85546875" style="1147" customWidth="1"/>
    <col min="15880" max="15880" width="10.140625" style="1147" customWidth="1"/>
    <col min="15881" max="15881" width="9.85546875" style="1147" customWidth="1"/>
    <col min="15882" max="16129" width="9.140625" style="1147"/>
    <col min="16130" max="16130" width="16" style="1147" customWidth="1"/>
    <col min="16131" max="16131" width="12.5703125" style="1147" customWidth="1"/>
    <col min="16132" max="16132" width="12.42578125" style="1147" customWidth="1"/>
    <col min="16133" max="16133" width="11.140625" style="1147" customWidth="1"/>
    <col min="16134" max="16134" width="11.5703125" style="1147" customWidth="1"/>
    <col min="16135" max="16135" width="2.85546875" style="1147" customWidth="1"/>
    <col min="16136" max="16136" width="10.140625" style="1147" customWidth="1"/>
    <col min="16137" max="16137" width="9.85546875" style="1147" customWidth="1"/>
    <col min="16138" max="16384" width="9.140625" style="1147"/>
  </cols>
  <sheetData>
    <row r="1" spans="1:11" x14ac:dyDescent="0.3">
      <c r="A1" s="2022" t="s">
        <v>1176</v>
      </c>
      <c r="B1" s="2022"/>
      <c r="C1" s="2022"/>
      <c r="D1" s="2022"/>
      <c r="E1" s="2022"/>
      <c r="F1" s="2022"/>
    </row>
    <row r="2" spans="1:11" ht="25.5" x14ac:dyDescent="0.3">
      <c r="A2" s="1197"/>
      <c r="B2" s="1197" t="s">
        <v>3</v>
      </c>
      <c r="C2" s="1197" t="s">
        <v>4</v>
      </c>
      <c r="D2" s="1197" t="s">
        <v>1125</v>
      </c>
      <c r="E2" s="1197" t="s">
        <v>1126</v>
      </c>
      <c r="F2" s="1197" t="s">
        <v>1127</v>
      </c>
    </row>
    <row r="3" spans="1:11" x14ac:dyDescent="0.3">
      <c r="A3" s="1676" t="s">
        <v>1618</v>
      </c>
      <c r="B3" s="1159">
        <v>50</v>
      </c>
      <c r="C3" s="1159">
        <v>40</v>
      </c>
      <c r="D3" s="1159">
        <v>35</v>
      </c>
      <c r="E3" s="1159">
        <v>150</v>
      </c>
      <c r="F3" s="1159">
        <v>10</v>
      </c>
    </row>
    <row r="4" spans="1:11" x14ac:dyDescent="0.3">
      <c r="A4" s="1676" t="s">
        <v>1619</v>
      </c>
      <c r="B4" s="1159">
        <v>50</v>
      </c>
      <c r="C4" s="1159">
        <v>44</v>
      </c>
      <c r="D4" s="1159">
        <v>46</v>
      </c>
      <c r="E4" s="1159">
        <v>9</v>
      </c>
      <c r="F4" s="1159">
        <v>11</v>
      </c>
    </row>
    <row r="5" spans="1:11" ht="12" customHeight="1" x14ac:dyDescent="0.3">
      <c r="A5" s="1166"/>
      <c r="B5" s="1167"/>
      <c r="C5" s="1167"/>
      <c r="D5" s="1167"/>
      <c r="E5" s="1991" t="s">
        <v>1694</v>
      </c>
      <c r="F5" s="1992"/>
    </row>
    <row r="11" spans="1:11" x14ac:dyDescent="0.3">
      <c r="B11" s="2023" t="s">
        <v>573</v>
      </c>
      <c r="C11" s="2024"/>
      <c r="D11" s="2025"/>
      <c r="K11" s="1160"/>
    </row>
  </sheetData>
  <mergeCells count="3">
    <mergeCell ref="A1:F1"/>
    <mergeCell ref="E5:F5"/>
    <mergeCell ref="B11:D11"/>
  </mergeCells>
  <pageMargins left="0.7" right="0.7" top="0.75" bottom="0.75" header="0.3" footer="0.3"/>
  <pageSetup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showGridLines="0" workbookViewId="0">
      <selection sqref="A1:D1"/>
    </sheetView>
  </sheetViews>
  <sheetFormatPr defaultRowHeight="15" x14ac:dyDescent="0.25"/>
  <cols>
    <col min="1" max="1" width="12" style="2" customWidth="1"/>
    <col min="2" max="4" width="22.28515625" style="2" customWidth="1"/>
    <col min="5" max="16384" width="9.140625" style="2"/>
  </cols>
  <sheetData>
    <row r="1" spans="1:8" ht="16.5" x14ac:dyDescent="0.3">
      <c r="A1" s="2230" t="s">
        <v>764</v>
      </c>
      <c r="B1" s="2231"/>
      <c r="C1" s="2231"/>
      <c r="D1" s="2230"/>
      <c r="E1" s="8"/>
      <c r="F1" s="8"/>
      <c r="G1" s="8"/>
      <c r="H1" s="5"/>
    </row>
    <row r="2" spans="1:8" ht="45" customHeight="1" x14ac:dyDescent="0.25">
      <c r="A2" s="2236" t="s">
        <v>1111</v>
      </c>
      <c r="B2" s="1407" t="s">
        <v>1236</v>
      </c>
      <c r="C2" s="1407" t="s">
        <v>1518</v>
      </c>
      <c r="D2" s="2234" t="s">
        <v>765</v>
      </c>
      <c r="E2" s="5"/>
      <c r="F2" s="5"/>
      <c r="G2" s="5"/>
      <c r="H2" s="5"/>
    </row>
    <row r="3" spans="1:8" ht="16.5" customHeight="1" x14ac:dyDescent="0.25">
      <c r="A3" s="2237"/>
      <c r="B3" s="1408" t="s">
        <v>1067</v>
      </c>
      <c r="C3" s="1408" t="s">
        <v>1067</v>
      </c>
      <c r="D3" s="2235"/>
      <c r="E3" s="5"/>
      <c r="F3" s="5"/>
      <c r="G3" s="5"/>
      <c r="H3" s="5"/>
    </row>
    <row r="4" spans="1:8" x14ac:dyDescent="0.25">
      <c r="A4" s="1409" t="s">
        <v>1621</v>
      </c>
      <c r="B4" s="1412">
        <v>50</v>
      </c>
      <c r="C4" s="1412">
        <v>18</v>
      </c>
      <c r="D4" s="1411">
        <f>IF(C4=0,"",C4/B4 )</f>
        <v>0.36</v>
      </c>
      <c r="E4" s="5"/>
      <c r="F4" s="5"/>
      <c r="G4" s="5"/>
      <c r="H4" s="5"/>
    </row>
    <row r="5" spans="1:8" x14ac:dyDescent="0.25">
      <c r="A5" s="1409" t="s">
        <v>1618</v>
      </c>
      <c r="B5" s="1413">
        <v>50</v>
      </c>
      <c r="C5" s="1413">
        <v>12</v>
      </c>
      <c r="D5" s="1411">
        <f>IF(C5=0,"",C5/B5 )</f>
        <v>0.24</v>
      </c>
      <c r="E5" s="1"/>
      <c r="F5" s="5"/>
      <c r="G5" s="5"/>
      <c r="H5" s="5"/>
    </row>
    <row r="6" spans="1:8" x14ac:dyDescent="0.25">
      <c r="A6" s="1409" t="s">
        <v>1619</v>
      </c>
      <c r="B6" s="1413">
        <v>50</v>
      </c>
      <c r="C6" s="1413">
        <v>10</v>
      </c>
      <c r="D6" s="1411">
        <f>IF(C6=0,"",C6/B6 )</f>
        <v>0.2</v>
      </c>
      <c r="E6" s="5"/>
      <c r="F6" s="5"/>
      <c r="G6" s="5"/>
      <c r="H6" s="5"/>
    </row>
    <row r="7" spans="1:8" ht="27.75" customHeight="1" x14ac:dyDescent="0.25">
      <c r="A7" s="2232" t="s">
        <v>766</v>
      </c>
      <c r="B7" s="2233"/>
      <c r="C7" s="2233"/>
      <c r="D7" s="1410" t="s">
        <v>1722</v>
      </c>
      <c r="E7" s="5"/>
      <c r="F7" s="5"/>
      <c r="G7" s="5"/>
      <c r="H7" s="5"/>
    </row>
    <row r="20" spans="11:11" x14ac:dyDescent="0.25">
      <c r="K20" s="641"/>
    </row>
    <row r="34" spans="3:4" x14ac:dyDescent="0.25">
      <c r="C34" s="2">
        <f>IFERROR(AVERAGE(C2:C33),"")</f>
        <v>13.333333333333334</v>
      </c>
      <c r="D34" s="2">
        <f>IFERROR(AVERAGE(D2:D33),"")</f>
        <v>0.26666666666666666</v>
      </c>
    </row>
  </sheetData>
  <mergeCells count="4">
    <mergeCell ref="A1:D1"/>
    <mergeCell ref="A7:C7"/>
    <mergeCell ref="D2:D3"/>
    <mergeCell ref="A2:A3"/>
  </mergeCells>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workbookViewId="0">
      <selection sqref="A1:E1"/>
    </sheetView>
  </sheetViews>
  <sheetFormatPr defaultRowHeight="12" x14ac:dyDescent="0.2"/>
  <cols>
    <col min="1" max="1" width="4.7109375" style="646" customWidth="1"/>
    <col min="2" max="2" width="31.7109375" style="646" customWidth="1"/>
    <col min="3" max="3" width="11" style="646" customWidth="1"/>
    <col min="4" max="4" width="10.140625" style="646" customWidth="1"/>
    <col min="5" max="5" width="26" style="646" customWidth="1"/>
    <col min="6" max="16384" width="9.140625" style="646"/>
  </cols>
  <sheetData>
    <row r="1" spans="1:6" ht="16.5" x14ac:dyDescent="0.2">
      <c r="A1" s="2238" t="s">
        <v>563</v>
      </c>
      <c r="B1" s="2238"/>
      <c r="C1" s="2238"/>
      <c r="D1" s="2238"/>
      <c r="E1" s="2238"/>
      <c r="F1" s="645"/>
    </row>
    <row r="2" spans="1:6" ht="45" customHeight="1" x14ac:dyDescent="0.2">
      <c r="A2" s="1422"/>
      <c r="B2" s="1423" t="s">
        <v>1519</v>
      </c>
      <c r="C2" s="1423" t="s">
        <v>1521</v>
      </c>
      <c r="D2" s="1423" t="s">
        <v>1522</v>
      </c>
      <c r="E2" s="2239" t="s">
        <v>1520</v>
      </c>
      <c r="F2" s="645"/>
    </row>
    <row r="3" spans="1:6" ht="12.75" x14ac:dyDescent="0.2">
      <c r="A3" s="1424"/>
      <c r="B3" s="1425"/>
      <c r="C3" s="1425" t="s">
        <v>855</v>
      </c>
      <c r="D3" s="1425" t="s">
        <v>880</v>
      </c>
      <c r="E3" s="2240"/>
      <c r="F3" s="645"/>
    </row>
    <row r="4" spans="1:6" ht="12" customHeight="1" x14ac:dyDescent="0.2">
      <c r="A4" s="1414">
        <v>1</v>
      </c>
      <c r="B4" s="1415" t="s">
        <v>36</v>
      </c>
      <c r="C4" s="1416"/>
      <c r="D4" s="1417"/>
      <c r="E4" s="1417"/>
      <c r="F4" s="645"/>
    </row>
    <row r="5" spans="1:6" ht="12" customHeight="1" x14ac:dyDescent="0.2">
      <c r="A5" s="1418">
        <v>2</v>
      </c>
      <c r="B5" s="1419" t="s">
        <v>37</v>
      </c>
      <c r="C5" s="1420"/>
      <c r="D5" s="1420"/>
      <c r="E5" s="1420"/>
      <c r="F5" s="645"/>
    </row>
    <row r="6" spans="1:6" ht="12" customHeight="1" x14ac:dyDescent="0.2">
      <c r="A6" s="1418">
        <v>3</v>
      </c>
      <c r="B6" s="1419" t="s">
        <v>1523</v>
      </c>
      <c r="C6" s="1421"/>
      <c r="D6" s="1421"/>
      <c r="E6" s="1420"/>
      <c r="F6" s="645"/>
    </row>
    <row r="7" spans="1:6" ht="12" customHeight="1" x14ac:dyDescent="0.2">
      <c r="A7" s="1418">
        <v>4</v>
      </c>
      <c r="B7" s="1419" t="s">
        <v>38</v>
      </c>
      <c r="C7" s="1420"/>
      <c r="D7" s="1420"/>
      <c r="E7" s="1420"/>
      <c r="F7" s="645"/>
    </row>
    <row r="8" spans="1:6" ht="12" customHeight="1" x14ac:dyDescent="0.2">
      <c r="A8" s="1418">
        <v>5</v>
      </c>
      <c r="B8" s="1419" t="s">
        <v>39</v>
      </c>
      <c r="C8" s="1420"/>
      <c r="D8" s="1420"/>
      <c r="E8" s="1420"/>
      <c r="F8" s="645"/>
    </row>
    <row r="9" spans="1:6" ht="12" customHeight="1" x14ac:dyDescent="0.2">
      <c r="A9" s="1418">
        <v>6</v>
      </c>
      <c r="B9" s="1419" t="s">
        <v>40</v>
      </c>
      <c r="C9" s="1420"/>
      <c r="D9" s="1420"/>
      <c r="E9" s="1420"/>
      <c r="F9" s="645"/>
    </row>
    <row r="10" spans="1:6" ht="12" customHeight="1" x14ac:dyDescent="0.2">
      <c r="A10" s="1418">
        <v>7</v>
      </c>
      <c r="B10" s="1419" t="s">
        <v>41</v>
      </c>
      <c r="C10" s="1420"/>
      <c r="D10" s="1420"/>
      <c r="E10" s="1420"/>
    </row>
    <row r="11" spans="1:6" ht="12" customHeight="1" x14ac:dyDescent="0.2">
      <c r="A11" s="1418">
        <v>8</v>
      </c>
      <c r="B11" s="1419" t="s">
        <v>1723</v>
      </c>
      <c r="C11" s="1420"/>
      <c r="D11" s="1420"/>
      <c r="E11" s="1420"/>
    </row>
    <row r="12" spans="1:6" ht="12" customHeight="1" x14ac:dyDescent="0.2">
      <c r="A12" s="1418">
        <v>9</v>
      </c>
      <c r="B12" s="1419" t="s">
        <v>42</v>
      </c>
      <c r="C12" s="1420"/>
      <c r="D12" s="1420"/>
      <c r="E12" s="1420"/>
    </row>
    <row r="13" spans="1:6" ht="12" customHeight="1" x14ac:dyDescent="0.2">
      <c r="A13" s="1418">
        <v>10</v>
      </c>
      <c r="B13" s="1419" t="s">
        <v>43</v>
      </c>
      <c r="C13" s="1420"/>
      <c r="D13" s="1420"/>
      <c r="E13" s="1420"/>
    </row>
    <row r="14" spans="1:6" ht="12" customHeight="1" x14ac:dyDescent="0.2">
      <c r="A14" s="1418">
        <v>11</v>
      </c>
      <c r="B14" s="1419" t="s">
        <v>44</v>
      </c>
      <c r="C14" s="1420"/>
      <c r="D14" s="1420"/>
      <c r="E14" s="1420"/>
    </row>
    <row r="15" spans="1:6" ht="12" customHeight="1" x14ac:dyDescent="0.2">
      <c r="A15" s="1418">
        <v>12</v>
      </c>
      <c r="B15" s="1419" t="s">
        <v>45</v>
      </c>
      <c r="C15" s="1420"/>
      <c r="D15" s="1420"/>
      <c r="E15" s="1420"/>
    </row>
    <row r="16" spans="1:6" ht="12" customHeight="1" x14ac:dyDescent="0.2">
      <c r="A16" s="1418">
        <v>13</v>
      </c>
      <c r="B16" s="1419" t="s">
        <v>46</v>
      </c>
      <c r="C16" s="1420"/>
      <c r="D16" s="1420"/>
      <c r="E16" s="1420"/>
    </row>
    <row r="17" spans="1:10" ht="12" customHeight="1" x14ac:dyDescent="0.2">
      <c r="A17" s="1418">
        <v>14</v>
      </c>
      <c r="B17" s="1419" t="s">
        <v>47</v>
      </c>
      <c r="C17" s="1420"/>
      <c r="D17" s="1420"/>
      <c r="E17" s="1420"/>
    </row>
    <row r="18" spans="1:10" ht="12" customHeight="1" x14ac:dyDescent="0.2">
      <c r="A18" s="1418">
        <v>15</v>
      </c>
      <c r="B18" s="1419" t="s">
        <v>48</v>
      </c>
      <c r="C18" s="1420"/>
      <c r="D18" s="1420"/>
      <c r="E18" s="1420"/>
    </row>
    <row r="19" spans="1:10" ht="12" customHeight="1" x14ac:dyDescent="0.2">
      <c r="A19" s="1418">
        <v>16</v>
      </c>
      <c r="B19" s="1419" t="s">
        <v>49</v>
      </c>
      <c r="C19" s="1420"/>
      <c r="D19" s="1420"/>
      <c r="E19" s="1420"/>
    </row>
    <row r="20" spans="1:10" ht="12" customHeight="1" x14ac:dyDescent="0.2">
      <c r="A20" s="1418">
        <v>17</v>
      </c>
      <c r="B20" s="1419" t="s">
        <v>50</v>
      </c>
      <c r="C20" s="1420"/>
      <c r="D20" s="1420"/>
      <c r="E20" s="1420"/>
    </row>
    <row r="21" spans="1:10" ht="12" customHeight="1" x14ac:dyDescent="0.2">
      <c r="A21" s="1418">
        <v>18</v>
      </c>
      <c r="B21" s="1419" t="s">
        <v>51</v>
      </c>
      <c r="C21" s="1420"/>
      <c r="D21" s="1420"/>
      <c r="E21" s="1420"/>
    </row>
    <row r="22" spans="1:10" ht="12" customHeight="1" x14ac:dyDescent="0.2">
      <c r="A22" s="1418">
        <v>19</v>
      </c>
      <c r="B22" s="1419" t="s">
        <v>52</v>
      </c>
      <c r="C22" s="1420"/>
      <c r="D22" s="1420"/>
      <c r="E22" s="1420"/>
    </row>
    <row r="23" spans="1:10" ht="12" customHeight="1" x14ac:dyDescent="0.2">
      <c r="A23" s="1418">
        <v>20</v>
      </c>
      <c r="B23" s="1419" t="s">
        <v>53</v>
      </c>
      <c r="C23" s="1420"/>
      <c r="D23" s="1420"/>
      <c r="E23" s="1420"/>
      <c r="J23" s="641"/>
    </row>
    <row r="24" spans="1:10" ht="12" customHeight="1" x14ac:dyDescent="0.2">
      <c r="A24" s="1418">
        <v>21</v>
      </c>
      <c r="B24" s="1419" t="s">
        <v>125</v>
      </c>
      <c r="C24" s="1420"/>
      <c r="D24" s="1420"/>
      <c r="E24" s="1420"/>
    </row>
    <row r="25" spans="1:10" ht="12" customHeight="1" x14ac:dyDescent="0.2">
      <c r="A25" s="1418">
        <v>22</v>
      </c>
      <c r="B25" s="1419" t="s">
        <v>54</v>
      </c>
      <c r="C25" s="1420"/>
      <c r="D25" s="1420"/>
      <c r="E25" s="1420"/>
    </row>
    <row r="26" spans="1:10" ht="12" customHeight="1" x14ac:dyDescent="0.2">
      <c r="A26" s="1418">
        <v>23</v>
      </c>
      <c r="B26" s="1419" t="s">
        <v>55</v>
      </c>
      <c r="C26" s="1420"/>
      <c r="D26" s="1420"/>
      <c r="E26" s="1420"/>
    </row>
    <row r="27" spans="1:10" ht="12" customHeight="1" x14ac:dyDescent="0.2">
      <c r="A27" s="1418">
        <v>24</v>
      </c>
      <c r="B27" s="1419" t="s">
        <v>56</v>
      </c>
      <c r="C27" s="1420"/>
      <c r="D27" s="1420"/>
      <c r="E27" s="1420"/>
    </row>
    <row r="28" spans="1:10" ht="12" customHeight="1" x14ac:dyDescent="0.2">
      <c r="A28" s="1418">
        <v>25</v>
      </c>
      <c r="B28" s="1419" t="s">
        <v>57</v>
      </c>
      <c r="C28" s="1420"/>
      <c r="D28" s="1420"/>
      <c r="E28" s="1420"/>
    </row>
    <row r="29" spans="1:10" ht="12" customHeight="1" x14ac:dyDescent="0.2">
      <c r="A29" s="1418">
        <v>26</v>
      </c>
      <c r="B29" s="1419" t="s">
        <v>58</v>
      </c>
      <c r="C29" s="1420"/>
      <c r="D29" s="1420"/>
      <c r="E29" s="1420"/>
    </row>
    <row r="30" spans="1:10" ht="12" customHeight="1" x14ac:dyDescent="0.2">
      <c r="A30" s="1418">
        <v>27</v>
      </c>
      <c r="B30" s="1419" t="s">
        <v>59</v>
      </c>
      <c r="C30" s="1420"/>
      <c r="D30" s="1420"/>
      <c r="E30" s="1420"/>
    </row>
    <row r="31" spans="1:10" ht="12" customHeight="1" x14ac:dyDescent="0.2">
      <c r="A31" s="1418">
        <v>28</v>
      </c>
      <c r="B31" s="1419" t="s">
        <v>16</v>
      </c>
      <c r="C31" s="1420"/>
      <c r="D31" s="1420"/>
      <c r="E31" s="1420"/>
    </row>
    <row r="32" spans="1:10" ht="12" customHeight="1" x14ac:dyDescent="0.2">
      <c r="A32" s="1418">
        <v>29</v>
      </c>
      <c r="B32" s="1419" t="s">
        <v>60</v>
      </c>
      <c r="C32" s="1420"/>
      <c r="D32" s="1420"/>
      <c r="E32" s="1420"/>
    </row>
    <row r="33" spans="1:5" ht="12" customHeight="1" x14ac:dyDescent="0.2">
      <c r="A33" s="1418">
        <v>30</v>
      </c>
      <c r="B33" s="1419" t="s">
        <v>61</v>
      </c>
      <c r="C33" s="1420"/>
      <c r="D33" s="1420"/>
      <c r="E33" s="1420"/>
    </row>
    <row r="34" spans="1:5" ht="12" customHeight="1" x14ac:dyDescent="0.2">
      <c r="A34" s="1418">
        <v>31</v>
      </c>
      <c r="B34" s="1419" t="s">
        <v>62</v>
      </c>
      <c r="C34" s="1420"/>
      <c r="D34" s="1420"/>
      <c r="E34" s="1420"/>
    </row>
    <row r="35" spans="1:5" ht="12" customHeight="1" x14ac:dyDescent="0.2">
      <c r="A35" s="1418">
        <v>32</v>
      </c>
      <c r="B35" s="1419" t="s">
        <v>63</v>
      </c>
      <c r="C35" s="1420"/>
      <c r="D35" s="1420"/>
      <c r="E35" s="1420"/>
    </row>
    <row r="36" spans="1:5" ht="12" customHeight="1" x14ac:dyDescent="0.2">
      <c r="A36" s="1418">
        <v>33</v>
      </c>
      <c r="B36" s="1419" t="s">
        <v>64</v>
      </c>
      <c r="C36" s="1420"/>
      <c r="D36" s="1420"/>
      <c r="E36" s="1420"/>
    </row>
    <row r="37" spans="1:5" ht="24" customHeight="1" x14ac:dyDescent="0.2">
      <c r="A37" s="2241" t="s">
        <v>1524</v>
      </c>
      <c r="B37" s="2242"/>
      <c r="C37" s="2242"/>
      <c r="D37" s="2242"/>
      <c r="E37" s="1426" t="s">
        <v>1724</v>
      </c>
    </row>
  </sheetData>
  <mergeCells count="3">
    <mergeCell ref="A1:E1"/>
    <mergeCell ref="E2:E3"/>
    <mergeCell ref="A37:D37"/>
  </mergeCells>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workbookViewId="0">
      <selection sqref="A1:F9"/>
    </sheetView>
  </sheetViews>
  <sheetFormatPr defaultRowHeight="15" x14ac:dyDescent="0.25"/>
  <cols>
    <col min="1" max="1" width="30.28515625" style="2" customWidth="1"/>
    <col min="2" max="6" width="11.42578125" style="2" customWidth="1"/>
    <col min="7" max="7" width="9.7109375" style="2" customWidth="1"/>
    <col min="8" max="8" width="9.42578125" style="2" customWidth="1"/>
    <col min="9" max="9" width="8.5703125" style="2" customWidth="1"/>
    <col min="10" max="16384" width="9.140625" style="2"/>
  </cols>
  <sheetData>
    <row r="1" spans="1:12" ht="16.5" x14ac:dyDescent="0.3">
      <c r="A1" s="2243" t="s">
        <v>1037</v>
      </c>
      <c r="B1" s="2244"/>
      <c r="C1" s="2244"/>
      <c r="D1" s="2244"/>
      <c r="E1" s="2244"/>
      <c r="F1" s="2244"/>
    </row>
    <row r="2" spans="1:12" ht="51" x14ac:dyDescent="0.25">
      <c r="A2" s="2245" t="s">
        <v>558</v>
      </c>
      <c r="B2" s="1427" t="s">
        <v>1240</v>
      </c>
      <c r="C2" s="1427" t="s">
        <v>1238</v>
      </c>
      <c r="D2" s="1427" t="s">
        <v>768</v>
      </c>
      <c r="E2" s="1427" t="s">
        <v>1241</v>
      </c>
      <c r="F2" s="1427" t="s">
        <v>1239</v>
      </c>
      <c r="G2" s="10"/>
      <c r="H2" s="10"/>
      <c r="I2" s="10"/>
    </row>
    <row r="3" spans="1:12" x14ac:dyDescent="0.25">
      <c r="A3" s="2246"/>
      <c r="B3" s="1428" t="s">
        <v>1237</v>
      </c>
      <c r="C3" s="1428" t="s">
        <v>1067</v>
      </c>
      <c r="D3" s="1428" t="s">
        <v>880</v>
      </c>
      <c r="E3" s="1428" t="s">
        <v>1237</v>
      </c>
      <c r="F3" s="1428" t="s">
        <v>1131</v>
      </c>
      <c r="G3" s="10"/>
      <c r="H3" s="10"/>
      <c r="I3" s="10"/>
    </row>
    <row r="4" spans="1:12" x14ac:dyDescent="0.25">
      <c r="A4" s="1429" t="s">
        <v>89</v>
      </c>
      <c r="B4" s="1436">
        <v>60</v>
      </c>
      <c r="C4" s="1436">
        <v>5</v>
      </c>
      <c r="D4" s="1433">
        <f>IFERROR(C4/B4,"")</f>
        <v>8.3333333333333329E-2</v>
      </c>
      <c r="E4" s="1436">
        <f>IF(B4="","",B4/5)</f>
        <v>12</v>
      </c>
      <c r="F4" s="1436">
        <v>60</v>
      </c>
      <c r="G4" s="642"/>
      <c r="H4" s="642"/>
      <c r="I4" s="642"/>
    </row>
    <row r="5" spans="1:12" ht="13.5" customHeight="1" x14ac:dyDescent="0.25">
      <c r="A5" s="1429" t="s">
        <v>90</v>
      </c>
      <c r="B5" s="1437"/>
      <c r="C5" s="1437"/>
      <c r="D5" s="1434" t="str">
        <f>IFERROR(C5/B5,"")</f>
        <v/>
      </c>
      <c r="E5" s="1437" t="str">
        <f>IF(B5="","",B5/5)</f>
        <v/>
      </c>
      <c r="F5" s="1437"/>
      <c r="G5" s="643"/>
      <c r="H5" s="643"/>
      <c r="I5" s="643"/>
    </row>
    <row r="6" spans="1:12" x14ac:dyDescent="0.25">
      <c r="A6" s="1429" t="s">
        <v>91</v>
      </c>
      <c r="B6" s="1437"/>
      <c r="C6" s="1437"/>
      <c r="D6" s="1434" t="str">
        <f>IFERROR(C6/B6,"")</f>
        <v/>
      </c>
      <c r="E6" s="1437" t="str">
        <f>IF(B6="","",B6/5)</f>
        <v/>
      </c>
      <c r="F6" s="1437"/>
      <c r="G6" s="643"/>
      <c r="H6" s="643"/>
      <c r="I6" s="643"/>
    </row>
    <row r="7" spans="1:12" x14ac:dyDescent="0.25">
      <c r="A7" s="1429" t="s">
        <v>92</v>
      </c>
      <c r="B7" s="1437"/>
      <c r="C7" s="1437"/>
      <c r="D7" s="1434" t="str">
        <f>IFERROR(C7/B7,"")</f>
        <v/>
      </c>
      <c r="E7" s="1437" t="str">
        <f>IF(B7="","",B7/5)</f>
        <v/>
      </c>
      <c r="F7" s="1437"/>
      <c r="G7" s="643"/>
      <c r="H7" s="643"/>
      <c r="I7" s="643"/>
    </row>
    <row r="8" spans="1:12" x14ac:dyDescent="0.25">
      <c r="A8" s="1430" t="s">
        <v>29</v>
      </c>
      <c r="B8" s="1438">
        <f>SUM(B4:B7)</f>
        <v>60</v>
      </c>
      <c r="C8" s="1438">
        <f>SUM(C4:C7)</f>
        <v>5</v>
      </c>
      <c r="D8" s="1435">
        <f>IFERROR(C8/B8,"")</f>
        <v>8.3333333333333329E-2</v>
      </c>
      <c r="E8" s="1438">
        <f>IF(B8="","",B8/5)</f>
        <v>12</v>
      </c>
      <c r="F8" s="1438">
        <f>SUM(F4:F7)</f>
        <v>60</v>
      </c>
      <c r="G8" s="643"/>
      <c r="H8" s="643"/>
      <c r="I8" s="643"/>
    </row>
    <row r="9" spans="1:12" ht="12.75" customHeight="1" x14ac:dyDescent="0.25">
      <c r="A9" s="1431"/>
      <c r="B9" s="1432"/>
      <c r="C9" s="1432"/>
      <c r="D9" s="1432"/>
      <c r="E9" s="1432"/>
      <c r="F9" s="1439" t="s">
        <v>1725</v>
      </c>
      <c r="G9" s="643"/>
      <c r="H9" s="643"/>
      <c r="I9" s="643"/>
    </row>
    <row r="10" spans="1:12" x14ac:dyDescent="0.25">
      <c r="A10" s="5"/>
      <c r="B10" s="5"/>
      <c r="C10" s="5"/>
      <c r="D10" s="5"/>
      <c r="E10" s="5"/>
      <c r="F10" s="5"/>
      <c r="G10" s="5"/>
      <c r="H10" s="5"/>
    </row>
    <row r="11" spans="1:12" x14ac:dyDescent="0.25">
      <c r="A11" s="5"/>
      <c r="B11" s="5"/>
      <c r="C11" s="5"/>
      <c r="D11" s="5"/>
      <c r="E11" s="5"/>
      <c r="F11" s="5"/>
      <c r="G11" s="5"/>
      <c r="H11" s="5"/>
    </row>
    <row r="16" spans="1:12" x14ac:dyDescent="0.25">
      <c r="L16" s="641"/>
    </row>
    <row r="37" spans="3:4" x14ac:dyDescent="0.25">
      <c r="C37" s="2">
        <f>IFERROR(AVERAGE(C4:C36),"")</f>
        <v>5</v>
      </c>
      <c r="D37" s="2">
        <f>IFERROR(AVERAGE(D4:D36),"")</f>
        <v>8.3333333333333329E-2</v>
      </c>
    </row>
  </sheetData>
  <mergeCells count="2">
    <mergeCell ref="A1:F1"/>
    <mergeCell ref="A2:A3"/>
  </mergeCells>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selection sqref="A1:G1"/>
    </sheetView>
  </sheetViews>
  <sheetFormatPr defaultRowHeight="15" x14ac:dyDescent="0.25"/>
  <cols>
    <col min="1" max="1" width="27.28515625" style="2" customWidth="1"/>
    <col min="2" max="7" width="11.140625" style="2" customWidth="1"/>
    <col min="8" max="16384" width="9.140625" style="2"/>
  </cols>
  <sheetData>
    <row r="1" spans="1:7" ht="16.5" x14ac:dyDescent="0.3">
      <c r="A1" s="2247" t="s">
        <v>1379</v>
      </c>
      <c r="B1" s="2248"/>
      <c r="C1" s="2248"/>
      <c r="D1" s="2248"/>
      <c r="E1" s="2248"/>
      <c r="F1" s="2248"/>
      <c r="G1" s="2248"/>
    </row>
    <row r="2" spans="1:7" ht="66.75" customHeight="1" x14ac:dyDescent="0.25">
      <c r="A2" s="2251" t="s">
        <v>30</v>
      </c>
      <c r="B2" s="1440" t="s">
        <v>1246</v>
      </c>
      <c r="C2" s="1440" t="s">
        <v>1243</v>
      </c>
      <c r="D2" s="1440" t="s">
        <v>1244</v>
      </c>
      <c r="E2" s="1440" t="s">
        <v>1245</v>
      </c>
      <c r="F2" s="1440" t="s">
        <v>1247</v>
      </c>
      <c r="G2" s="1440" t="s">
        <v>1242</v>
      </c>
    </row>
    <row r="3" spans="1:7" x14ac:dyDescent="0.25">
      <c r="A3" s="2252"/>
      <c r="B3" s="1441" t="s">
        <v>1237</v>
      </c>
      <c r="C3" s="1441" t="s">
        <v>880</v>
      </c>
      <c r="D3" s="1441" t="s">
        <v>1067</v>
      </c>
      <c r="E3" s="1441" t="s">
        <v>1067</v>
      </c>
      <c r="F3" s="1441" t="s">
        <v>1237</v>
      </c>
      <c r="G3" s="1441" t="s">
        <v>1145</v>
      </c>
    </row>
    <row r="4" spans="1:7" ht="15" customHeight="1" x14ac:dyDescent="0.25">
      <c r="A4" s="1442" t="s">
        <v>31</v>
      </c>
      <c r="B4" s="1450">
        <v>24</v>
      </c>
      <c r="C4" s="1443">
        <v>0.9</v>
      </c>
      <c r="D4" s="1450">
        <v>10</v>
      </c>
      <c r="E4" s="1450">
        <v>30</v>
      </c>
      <c r="F4" s="1444">
        <f>IFERROR(B4/$E$10,"")</f>
        <v>0.15483870967741936</v>
      </c>
      <c r="G4" s="1450">
        <v>30</v>
      </c>
    </row>
    <row r="5" spans="1:7" ht="15" customHeight="1" x14ac:dyDescent="0.25">
      <c r="A5" s="1442" t="s">
        <v>32</v>
      </c>
      <c r="B5" s="1451">
        <v>40</v>
      </c>
      <c r="C5" s="1445"/>
      <c r="D5" s="1452"/>
      <c r="E5" s="1451">
        <v>22</v>
      </c>
      <c r="F5" s="1446">
        <f t="shared" ref="F5:F10" si="0">IFERROR(B5/$E$10,"")</f>
        <v>0.25806451612903225</v>
      </c>
      <c r="G5" s="1452"/>
    </row>
    <row r="6" spans="1:7" ht="15" customHeight="1" x14ac:dyDescent="0.25">
      <c r="A6" s="1442" t="s">
        <v>33</v>
      </c>
      <c r="B6" s="1451">
        <v>136</v>
      </c>
      <c r="C6" s="1445"/>
      <c r="D6" s="1452"/>
      <c r="E6" s="1451">
        <v>58</v>
      </c>
      <c r="F6" s="1446">
        <f t="shared" si="0"/>
        <v>0.8774193548387097</v>
      </c>
      <c r="G6" s="1452"/>
    </row>
    <row r="7" spans="1:7" ht="15" customHeight="1" x14ac:dyDescent="0.25">
      <c r="A7" s="1442" t="s">
        <v>93</v>
      </c>
      <c r="B7" s="1452">
        <v>6</v>
      </c>
      <c r="C7" s="1445">
        <v>0.95</v>
      </c>
      <c r="D7" s="1452">
        <v>2</v>
      </c>
      <c r="E7" s="1452">
        <v>26</v>
      </c>
      <c r="F7" s="1446">
        <f t="shared" si="0"/>
        <v>3.870967741935484E-2</v>
      </c>
      <c r="G7" s="1452">
        <v>31</v>
      </c>
    </row>
    <row r="8" spans="1:7" ht="15" customHeight="1" x14ac:dyDescent="0.25">
      <c r="A8" s="1442" t="s">
        <v>34</v>
      </c>
      <c r="B8" s="1452">
        <v>230</v>
      </c>
      <c r="C8" s="1445"/>
      <c r="D8" s="1452"/>
      <c r="E8" s="1452">
        <v>11</v>
      </c>
      <c r="F8" s="1446">
        <f t="shared" si="0"/>
        <v>1.4838709677419355</v>
      </c>
      <c r="G8" s="1452"/>
    </row>
    <row r="9" spans="1:7" ht="15" customHeight="1" x14ac:dyDescent="0.25">
      <c r="A9" s="1442" t="s">
        <v>559</v>
      </c>
      <c r="B9" s="1452">
        <v>65</v>
      </c>
      <c r="C9" s="1445"/>
      <c r="D9" s="1452"/>
      <c r="E9" s="1452">
        <v>8</v>
      </c>
      <c r="F9" s="1446">
        <f t="shared" si="0"/>
        <v>0.41935483870967744</v>
      </c>
      <c r="G9" s="1452"/>
    </row>
    <row r="10" spans="1:7" x14ac:dyDescent="0.25">
      <c r="A10" s="1447" t="s">
        <v>29</v>
      </c>
      <c r="B10" s="1453">
        <f>SUM(B4:B9)</f>
        <v>501</v>
      </c>
      <c r="C10" s="1448">
        <f>AVERAGE(C4:C9)</f>
        <v>0.92500000000000004</v>
      </c>
      <c r="D10" s="1453">
        <f>SUM(D4:D9)</f>
        <v>12</v>
      </c>
      <c r="E10" s="1453">
        <f>SUM(E4:E9)</f>
        <v>155</v>
      </c>
      <c r="F10" s="1449">
        <f t="shared" si="0"/>
        <v>3.2322580645161292</v>
      </c>
      <c r="G10" s="1454">
        <f>SUM(G4:G9)</f>
        <v>61</v>
      </c>
    </row>
    <row r="11" spans="1:7" ht="14.25" customHeight="1" x14ac:dyDescent="0.25">
      <c r="A11" s="2249" t="s">
        <v>769</v>
      </c>
      <c r="B11" s="2250"/>
      <c r="C11" s="2250"/>
      <c r="D11" s="2250"/>
      <c r="E11" s="2250"/>
      <c r="F11" s="2250"/>
      <c r="G11" s="2255" t="s">
        <v>1726</v>
      </c>
    </row>
    <row r="12" spans="1:7" ht="14.25" customHeight="1" x14ac:dyDescent="0.25">
      <c r="A12" s="2253" t="s">
        <v>1636</v>
      </c>
      <c r="B12" s="2254"/>
      <c r="C12" s="2254"/>
      <c r="D12" s="2254"/>
      <c r="E12" s="2254"/>
      <c r="F12" s="2254"/>
      <c r="G12" s="2256"/>
    </row>
  </sheetData>
  <mergeCells count="5">
    <mergeCell ref="A1:G1"/>
    <mergeCell ref="A11:F11"/>
    <mergeCell ref="A2:A3"/>
    <mergeCell ref="A12:F12"/>
    <mergeCell ref="G11:G12"/>
  </mergeCells>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36"/>
  <sheetViews>
    <sheetView workbookViewId="0">
      <selection sqref="A1:E1"/>
    </sheetView>
  </sheetViews>
  <sheetFormatPr defaultRowHeight="15" x14ac:dyDescent="0.25"/>
  <cols>
    <col min="1" max="1" width="14.7109375" style="2" customWidth="1"/>
    <col min="2" max="2" width="21" style="2" customWidth="1"/>
    <col min="3" max="3" width="10.85546875" style="2" customWidth="1"/>
    <col min="4" max="4" width="25.5703125" style="2" customWidth="1"/>
    <col min="5" max="5" width="15.140625" style="2" customWidth="1"/>
    <col min="6" max="16384" width="9.140625" style="2"/>
  </cols>
  <sheetData>
    <row r="1" spans="1:6" ht="16.5" x14ac:dyDescent="0.3">
      <c r="A1" s="2247" t="s">
        <v>1017</v>
      </c>
      <c r="B1" s="2247"/>
      <c r="C1" s="2247"/>
      <c r="D1" s="2257"/>
      <c r="E1" s="2247"/>
    </row>
    <row r="2" spans="1:6" ht="38.25" x14ac:dyDescent="0.25">
      <c r="A2" s="1455" t="s">
        <v>560</v>
      </c>
      <c r="B2" s="1455" t="s">
        <v>770</v>
      </c>
      <c r="C2" s="1455" t="s">
        <v>561</v>
      </c>
      <c r="D2" s="1455" t="s">
        <v>1525</v>
      </c>
      <c r="E2" s="1455" t="s">
        <v>562</v>
      </c>
      <c r="F2" s="644"/>
    </row>
    <row r="3" spans="1:6" x14ac:dyDescent="0.25">
      <c r="A3" s="1223"/>
      <c r="B3" s="1223"/>
      <c r="C3" s="1223"/>
      <c r="D3" s="1223"/>
      <c r="E3" s="1223"/>
    </row>
    <row r="4" spans="1:6" x14ac:dyDescent="0.25">
      <c r="A4" s="1223"/>
      <c r="B4" s="1223"/>
      <c r="C4" s="1223"/>
      <c r="D4" s="1223"/>
      <c r="E4" s="1223"/>
    </row>
    <row r="5" spans="1:6" x14ac:dyDescent="0.25">
      <c r="A5" s="1223"/>
      <c r="B5" s="1223"/>
      <c r="C5" s="1223"/>
      <c r="D5" s="1223"/>
      <c r="E5" s="1223"/>
    </row>
    <row r="6" spans="1:6" x14ac:dyDescent="0.25">
      <c r="A6" s="1223"/>
      <c r="B6" s="1223"/>
      <c r="C6" s="1223"/>
      <c r="D6" s="1223"/>
      <c r="E6" s="1223"/>
    </row>
    <row r="7" spans="1:6" x14ac:dyDescent="0.25">
      <c r="A7" s="1223"/>
      <c r="B7" s="1223"/>
      <c r="C7" s="1223"/>
      <c r="D7" s="1223"/>
      <c r="E7" s="1223"/>
    </row>
    <row r="8" spans="1:6" x14ac:dyDescent="0.25">
      <c r="A8" s="1223"/>
      <c r="B8" s="1223"/>
      <c r="C8" s="1223"/>
      <c r="D8" s="1223"/>
      <c r="E8" s="1223"/>
    </row>
    <row r="9" spans="1:6" x14ac:dyDescent="0.25">
      <c r="A9" s="1223"/>
      <c r="B9" s="1223"/>
      <c r="C9" s="1223"/>
      <c r="D9" s="1223"/>
      <c r="E9" s="1223"/>
    </row>
    <row r="10" spans="1:6" x14ac:dyDescent="0.25">
      <c r="A10" s="1223"/>
      <c r="B10" s="1223"/>
      <c r="C10" s="1223"/>
      <c r="D10" s="1223"/>
      <c r="E10" s="1223"/>
    </row>
    <row r="11" spans="1:6" x14ac:dyDescent="0.25">
      <c r="A11" s="1223"/>
      <c r="B11" s="1223"/>
      <c r="C11" s="1223"/>
      <c r="D11" s="1223"/>
      <c r="E11" s="1223"/>
    </row>
    <row r="12" spans="1:6" x14ac:dyDescent="0.25">
      <c r="A12" s="1223"/>
      <c r="B12" s="1223"/>
      <c r="C12" s="1223"/>
      <c r="D12" s="1223"/>
      <c r="E12" s="1223"/>
    </row>
    <row r="13" spans="1:6" x14ac:dyDescent="0.25">
      <c r="A13" s="1223"/>
      <c r="B13" s="1223"/>
      <c r="C13" s="1223"/>
      <c r="D13" s="1223"/>
      <c r="E13" s="1223"/>
    </row>
    <row r="14" spans="1:6" x14ac:dyDescent="0.25">
      <c r="A14" s="1223"/>
      <c r="B14" s="1223"/>
      <c r="C14" s="1223"/>
      <c r="D14" s="1223"/>
      <c r="E14" s="1223"/>
    </row>
    <row r="15" spans="1:6" x14ac:dyDescent="0.25">
      <c r="A15" s="1223"/>
      <c r="B15" s="1223"/>
      <c r="C15" s="1223"/>
      <c r="D15" s="1223"/>
      <c r="E15" s="1223"/>
    </row>
    <row r="16" spans="1:6" x14ac:dyDescent="0.25">
      <c r="A16" s="1223"/>
      <c r="B16" s="1223"/>
      <c r="C16" s="1223"/>
      <c r="D16" s="1223"/>
      <c r="E16" s="1223"/>
    </row>
    <row r="17" spans="1:5" x14ac:dyDescent="0.25">
      <c r="A17" s="1223"/>
      <c r="B17" s="1223"/>
      <c r="C17" s="1223"/>
      <c r="D17" s="1223"/>
      <c r="E17" s="1223"/>
    </row>
    <row r="18" spans="1:5" x14ac:dyDescent="0.25">
      <c r="A18" s="1223"/>
      <c r="B18" s="1223"/>
      <c r="C18" s="1223"/>
      <c r="D18" s="1223"/>
      <c r="E18" s="1223"/>
    </row>
    <row r="19" spans="1:5" x14ac:dyDescent="0.25">
      <c r="A19" s="1166"/>
      <c r="B19" s="1167"/>
      <c r="C19" s="1167"/>
      <c r="D19" s="1167"/>
      <c r="E19" s="1204" t="s">
        <v>1727</v>
      </c>
    </row>
    <row r="36" spans="2:2" x14ac:dyDescent="0.25">
      <c r="B36" s="2" t="str">
        <f>IFERROR(AVERAGE(B3:B35),"")</f>
        <v/>
      </c>
    </row>
  </sheetData>
  <mergeCells count="1">
    <mergeCell ref="A1:E1"/>
  </mergeCells>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E36"/>
  <sheetViews>
    <sheetView workbookViewId="0">
      <selection sqref="A1:D1"/>
    </sheetView>
  </sheetViews>
  <sheetFormatPr defaultRowHeight="15" x14ac:dyDescent="0.25"/>
  <cols>
    <col min="1" max="1" width="14.7109375" style="2" customWidth="1"/>
    <col min="2" max="2" width="30.5703125" style="2" customWidth="1"/>
    <col min="3" max="3" width="34.5703125" style="2" customWidth="1"/>
    <col min="4" max="16384" width="9.140625" style="2"/>
  </cols>
  <sheetData>
    <row r="1" spans="1:5" ht="16.5" x14ac:dyDescent="0.3">
      <c r="A1" s="2247" t="s">
        <v>1038</v>
      </c>
      <c r="B1" s="2247"/>
      <c r="C1" s="2247"/>
      <c r="D1" s="2247"/>
    </row>
    <row r="2" spans="1:5" ht="38.25" x14ac:dyDescent="0.25">
      <c r="A2" s="1456" t="s">
        <v>560</v>
      </c>
      <c r="B2" s="1456" t="s">
        <v>1378</v>
      </c>
      <c r="C2" s="1456" t="s">
        <v>1018</v>
      </c>
      <c r="D2" s="1456" t="s">
        <v>562</v>
      </c>
      <c r="E2" s="644"/>
    </row>
    <row r="3" spans="1:5" x14ac:dyDescent="0.25">
      <c r="A3" s="1223"/>
      <c r="B3" s="1223"/>
      <c r="C3" s="1223"/>
      <c r="D3" s="1223"/>
    </row>
    <row r="4" spans="1:5" x14ac:dyDescent="0.25">
      <c r="A4" s="1223"/>
      <c r="B4" s="1223"/>
      <c r="C4" s="1223"/>
      <c r="D4" s="1223"/>
    </row>
    <row r="5" spans="1:5" x14ac:dyDescent="0.25">
      <c r="A5" s="1223"/>
      <c r="B5" s="1223"/>
      <c r="C5" s="1223"/>
      <c r="D5" s="1223"/>
    </row>
    <row r="6" spans="1:5" x14ac:dyDescent="0.25">
      <c r="A6" s="1223"/>
      <c r="B6" s="1223"/>
      <c r="C6" s="1223"/>
      <c r="D6" s="1223"/>
    </row>
    <row r="7" spans="1:5" x14ac:dyDescent="0.25">
      <c r="A7" s="1223"/>
      <c r="B7" s="1223"/>
      <c r="C7" s="1223"/>
      <c r="D7" s="1223"/>
    </row>
    <row r="8" spans="1:5" x14ac:dyDescent="0.25">
      <c r="A8" s="1223"/>
      <c r="B8" s="1223"/>
      <c r="C8" s="1223"/>
      <c r="D8" s="1223"/>
    </row>
    <row r="9" spans="1:5" x14ac:dyDescent="0.25">
      <c r="A9" s="1223"/>
      <c r="B9" s="1223"/>
      <c r="C9" s="1223"/>
      <c r="D9" s="1223"/>
    </row>
    <row r="10" spans="1:5" x14ac:dyDescent="0.25">
      <c r="A10" s="1223"/>
      <c r="B10" s="1223"/>
      <c r="C10" s="1223"/>
      <c r="D10" s="1223"/>
    </row>
    <row r="11" spans="1:5" x14ac:dyDescent="0.25">
      <c r="A11" s="1223"/>
      <c r="B11" s="1223"/>
      <c r="C11" s="1223"/>
      <c r="D11" s="1223"/>
    </row>
    <row r="12" spans="1:5" x14ac:dyDescent="0.25">
      <c r="A12" s="1223"/>
      <c r="B12" s="1223"/>
      <c r="C12" s="1223"/>
      <c r="D12" s="1223"/>
    </row>
    <row r="13" spans="1:5" x14ac:dyDescent="0.25">
      <c r="A13" s="1223"/>
      <c r="B13" s="1223"/>
      <c r="C13" s="1223"/>
      <c r="D13" s="1223"/>
    </row>
    <row r="14" spans="1:5" x14ac:dyDescent="0.25">
      <c r="A14" s="1223"/>
      <c r="B14" s="1223"/>
      <c r="C14" s="1223"/>
      <c r="D14" s="1223"/>
    </row>
    <row r="15" spans="1:5" x14ac:dyDescent="0.25">
      <c r="A15" s="1223"/>
      <c r="B15" s="1223"/>
      <c r="C15" s="1223"/>
      <c r="D15" s="1223"/>
    </row>
    <row r="16" spans="1:5" x14ac:dyDescent="0.25">
      <c r="A16" s="1223"/>
      <c r="B16" s="1223"/>
      <c r="C16" s="1223"/>
      <c r="D16" s="1223"/>
    </row>
    <row r="17" spans="1:4" x14ac:dyDescent="0.25">
      <c r="A17" s="1223"/>
      <c r="B17" s="1223"/>
      <c r="C17" s="1223"/>
      <c r="D17" s="1223"/>
    </row>
    <row r="18" spans="1:4" x14ac:dyDescent="0.25">
      <c r="A18" s="1223"/>
      <c r="B18" s="1223"/>
      <c r="C18" s="1223"/>
      <c r="D18" s="1223"/>
    </row>
    <row r="19" spans="1:4" x14ac:dyDescent="0.25">
      <c r="A19" s="1166"/>
      <c r="B19" s="1167"/>
      <c r="C19" s="1167"/>
      <c r="D19" s="1204" t="s">
        <v>1728</v>
      </c>
    </row>
    <row r="36" spans="2:2" x14ac:dyDescent="0.25">
      <c r="B36" s="2" t="str">
        <f>IFERROR(AVERAGE(B3:B35),"")</f>
        <v/>
      </c>
    </row>
  </sheetData>
  <mergeCells count="1">
    <mergeCell ref="A1:D1"/>
  </mergeCells>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workbookViewId="0">
      <selection sqref="A1:F1"/>
    </sheetView>
  </sheetViews>
  <sheetFormatPr defaultRowHeight="15" x14ac:dyDescent="0.25"/>
  <cols>
    <col min="1" max="1" width="31.28515625" style="2" customWidth="1"/>
    <col min="2" max="2" width="7.7109375" style="2" customWidth="1"/>
    <col min="3" max="3" width="11.85546875" style="2" customWidth="1"/>
    <col min="4" max="4" width="11.42578125" style="2" customWidth="1"/>
    <col min="5" max="5" width="15" style="2" customWidth="1"/>
    <col min="6" max="6" width="16.5703125" style="2" customWidth="1"/>
    <col min="7" max="16384" width="9.140625" style="2"/>
  </cols>
  <sheetData>
    <row r="1" spans="1:7" ht="16.5" x14ac:dyDescent="0.3">
      <c r="A1" s="2247" t="s">
        <v>1529</v>
      </c>
      <c r="B1" s="2247"/>
      <c r="C1" s="2247"/>
      <c r="D1" s="2247"/>
      <c r="E1" s="2247"/>
      <c r="F1" s="2247"/>
    </row>
    <row r="2" spans="1:7" x14ac:dyDescent="0.25">
      <c r="A2" s="2264" t="s">
        <v>1516</v>
      </c>
      <c r="B2" s="2260" t="s">
        <v>83</v>
      </c>
      <c r="C2" s="2261"/>
      <c r="D2" s="2261"/>
      <c r="E2" s="2262"/>
      <c r="F2" s="2263"/>
    </row>
    <row r="3" spans="1:7" ht="38.25" customHeight="1" x14ac:dyDescent="0.25">
      <c r="A3" s="2266"/>
      <c r="B3" s="2264" t="s">
        <v>65</v>
      </c>
      <c r="C3" s="2267" t="s">
        <v>85</v>
      </c>
      <c r="D3" s="2267" t="s">
        <v>84</v>
      </c>
      <c r="E3" s="1457" t="s">
        <v>1635</v>
      </c>
      <c r="F3" s="1457" t="s">
        <v>1530</v>
      </c>
      <c r="G3" s="1128"/>
    </row>
    <row r="4" spans="1:7" x14ac:dyDescent="0.25">
      <c r="A4" s="2265"/>
      <c r="B4" s="2265"/>
      <c r="C4" s="2268"/>
      <c r="D4" s="2268"/>
      <c r="E4" s="1394" t="s">
        <v>1145</v>
      </c>
      <c r="F4" s="1394" t="s">
        <v>880</v>
      </c>
    </row>
    <row r="5" spans="1:7" ht="15.75" customHeight="1" x14ac:dyDescent="0.25">
      <c r="A5" s="2258" t="s">
        <v>31</v>
      </c>
      <c r="B5" s="1458" t="s">
        <v>70</v>
      </c>
      <c r="C5" s="1459">
        <v>20</v>
      </c>
      <c r="D5" s="1459">
        <v>9</v>
      </c>
      <c r="E5" s="1460"/>
      <c r="F5" s="1461">
        <f>IF(D5=0,"",D5/C5)</f>
        <v>0.45</v>
      </c>
    </row>
    <row r="6" spans="1:7" ht="15.75" customHeight="1" x14ac:dyDescent="0.25">
      <c r="A6" s="2259"/>
      <c r="B6" s="1458" t="s">
        <v>71</v>
      </c>
      <c r="C6" s="1459">
        <v>30</v>
      </c>
      <c r="D6" s="1462">
        <v>12</v>
      </c>
      <c r="E6" s="1463"/>
      <c r="F6" s="1461"/>
    </row>
    <row r="7" spans="1:7" ht="15.75" customHeight="1" x14ac:dyDescent="0.25">
      <c r="A7" s="2258" t="s">
        <v>32</v>
      </c>
      <c r="B7" s="1458" t="s">
        <v>70</v>
      </c>
      <c r="C7" s="1459"/>
      <c r="D7" s="1459"/>
      <c r="E7" s="1463"/>
      <c r="F7" s="1461" t="str">
        <f t="shared" ref="F7:F16" si="0">IF(D7=0,"",C7/D7)</f>
        <v/>
      </c>
    </row>
    <row r="8" spans="1:7" ht="15.75" customHeight="1" x14ac:dyDescent="0.25">
      <c r="A8" s="2259"/>
      <c r="B8" s="1458" t="s">
        <v>71</v>
      </c>
      <c r="C8" s="1459"/>
      <c r="D8" s="1459"/>
      <c r="E8" s="1463"/>
      <c r="F8" s="1461" t="str">
        <f t="shared" si="0"/>
        <v/>
      </c>
    </row>
    <row r="9" spans="1:7" ht="15.75" customHeight="1" x14ac:dyDescent="0.25">
      <c r="A9" s="2258" t="s">
        <v>33</v>
      </c>
      <c r="B9" s="1458" t="s">
        <v>70</v>
      </c>
      <c r="C9" s="1459"/>
      <c r="D9" s="1459"/>
      <c r="E9" s="1463"/>
      <c r="F9" s="1461" t="str">
        <f t="shared" si="0"/>
        <v/>
      </c>
    </row>
    <row r="10" spans="1:7" ht="15.75" customHeight="1" x14ac:dyDescent="0.25">
      <c r="A10" s="2259"/>
      <c r="B10" s="1458" t="s">
        <v>71</v>
      </c>
      <c r="C10" s="1459"/>
      <c r="D10" s="1459"/>
      <c r="E10" s="1463"/>
      <c r="F10" s="1461" t="str">
        <f t="shared" si="0"/>
        <v/>
      </c>
    </row>
    <row r="11" spans="1:7" ht="15.75" customHeight="1" x14ac:dyDescent="0.25">
      <c r="A11" s="2258" t="s">
        <v>93</v>
      </c>
      <c r="B11" s="1458" t="s">
        <v>70</v>
      </c>
      <c r="C11" s="1459"/>
      <c r="D11" s="1459"/>
      <c r="E11" s="1463"/>
      <c r="F11" s="1461" t="str">
        <f t="shared" si="0"/>
        <v/>
      </c>
    </row>
    <row r="12" spans="1:7" ht="15.75" customHeight="1" x14ac:dyDescent="0.25">
      <c r="A12" s="2259"/>
      <c r="B12" s="1458" t="s">
        <v>71</v>
      </c>
      <c r="C12" s="1459"/>
      <c r="D12" s="1459"/>
      <c r="E12" s="1463"/>
      <c r="F12" s="1461" t="str">
        <f t="shared" si="0"/>
        <v/>
      </c>
    </row>
    <row r="13" spans="1:7" ht="15.75" customHeight="1" x14ac:dyDescent="0.25">
      <c r="A13" s="2258" t="s">
        <v>34</v>
      </c>
      <c r="B13" s="1458" t="s">
        <v>70</v>
      </c>
      <c r="C13" s="1459"/>
      <c r="D13" s="1459"/>
      <c r="E13" s="1463"/>
      <c r="F13" s="1461" t="str">
        <f t="shared" si="0"/>
        <v/>
      </c>
    </row>
    <row r="14" spans="1:7" ht="15.75" customHeight="1" x14ac:dyDescent="0.25">
      <c r="A14" s="2259"/>
      <c r="B14" s="1458" t="s">
        <v>71</v>
      </c>
      <c r="C14" s="1459"/>
      <c r="D14" s="1459"/>
      <c r="E14" s="1463"/>
      <c r="F14" s="1461" t="str">
        <f t="shared" si="0"/>
        <v/>
      </c>
    </row>
    <row r="15" spans="1:7" ht="15.75" customHeight="1" x14ac:dyDescent="0.25">
      <c r="A15" s="2258" t="s">
        <v>559</v>
      </c>
      <c r="B15" s="1458" t="s">
        <v>70</v>
      </c>
      <c r="C15" s="1459"/>
      <c r="D15" s="1459"/>
      <c r="E15" s="1463"/>
      <c r="F15" s="1461" t="str">
        <f t="shared" si="0"/>
        <v/>
      </c>
    </row>
    <row r="16" spans="1:7" ht="15.75" customHeight="1" x14ac:dyDescent="0.25">
      <c r="A16" s="2259"/>
      <c r="B16" s="1458" t="s">
        <v>71</v>
      </c>
      <c r="C16" s="1459"/>
      <c r="D16" s="1459"/>
      <c r="E16" s="1463"/>
      <c r="F16" s="1461" t="str">
        <f t="shared" si="0"/>
        <v/>
      </c>
    </row>
    <row r="17" spans="1:9" x14ac:dyDescent="0.25">
      <c r="A17" s="2269" t="s">
        <v>29</v>
      </c>
      <c r="B17" s="2269"/>
      <c r="C17" s="1464">
        <f>IF(SUM(C5:C16)=0,"",SUM(C5:C16))</f>
        <v>50</v>
      </c>
      <c r="D17" s="1464">
        <f>IF(SUM(D5:D16)=0,"",SUM(D5:D16))</f>
        <v>21</v>
      </c>
      <c r="E17" s="1464"/>
      <c r="F17" s="1465"/>
    </row>
    <row r="18" spans="1:9" ht="15" customHeight="1" x14ac:dyDescent="0.25">
      <c r="A18" s="2270" t="s">
        <v>1248</v>
      </c>
      <c r="B18" s="2271"/>
      <c r="C18" s="2271"/>
      <c r="D18" s="2271"/>
      <c r="E18" s="2272"/>
      <c r="F18" s="1466" t="s">
        <v>10</v>
      </c>
    </row>
    <row r="19" spans="1:9" ht="77.25" customHeight="1" x14ac:dyDescent="0.25">
      <c r="A19" s="2017" t="s">
        <v>1531</v>
      </c>
      <c r="B19" s="2018"/>
      <c r="C19" s="2018"/>
      <c r="D19" s="2018"/>
      <c r="E19" s="2018"/>
      <c r="F19" s="1467" t="s">
        <v>1729</v>
      </c>
    </row>
    <row r="24" spans="1:9" x14ac:dyDescent="0.25">
      <c r="E24" s="2" t="str">
        <f>IF(C24=0,"",B24/C24)</f>
        <v/>
      </c>
    </row>
    <row r="26" spans="1:9" x14ac:dyDescent="0.25">
      <c r="I26" s="641"/>
    </row>
    <row r="37" spans="3:3" x14ac:dyDescent="0.25">
      <c r="C37" s="2">
        <f>IFERROR(AVERAGE(C3:C36),"")</f>
        <v>33.333333333333336</v>
      </c>
    </row>
  </sheetData>
  <mergeCells count="15">
    <mergeCell ref="A19:E19"/>
    <mergeCell ref="A9:A10"/>
    <mergeCell ref="A1:F1"/>
    <mergeCell ref="A5:A6"/>
    <mergeCell ref="A7:A8"/>
    <mergeCell ref="B2:F2"/>
    <mergeCell ref="B3:B4"/>
    <mergeCell ref="A2:A4"/>
    <mergeCell ref="C3:C4"/>
    <mergeCell ref="D3:D4"/>
    <mergeCell ref="A11:A12"/>
    <mergeCell ref="A13:A14"/>
    <mergeCell ref="A15:A16"/>
    <mergeCell ref="A17:B17"/>
    <mergeCell ref="A18:E18"/>
  </mergeCells>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workbookViewId="0">
      <selection sqref="A1:O1"/>
    </sheetView>
  </sheetViews>
  <sheetFormatPr defaultRowHeight="12" x14ac:dyDescent="0.2"/>
  <cols>
    <col min="1" max="1" width="20.85546875" style="1129" customWidth="1"/>
    <col min="2" max="2" width="7.42578125" style="1129" customWidth="1"/>
    <col min="3" max="3" width="9.7109375" style="1129" customWidth="1"/>
    <col min="4" max="5" width="7.7109375" style="1129" customWidth="1"/>
    <col min="6" max="15" width="7.85546875" style="1129" customWidth="1"/>
    <col min="16" max="16384" width="9.140625" style="1129"/>
  </cols>
  <sheetData>
    <row r="1" spans="1:15" ht="16.5" x14ac:dyDescent="0.3">
      <c r="A1" s="2280" t="s">
        <v>564</v>
      </c>
      <c r="B1" s="2280"/>
      <c r="C1" s="2280"/>
      <c r="D1" s="2280"/>
      <c r="E1" s="2280"/>
      <c r="F1" s="2280"/>
      <c r="G1" s="2280"/>
      <c r="H1" s="2280"/>
      <c r="I1" s="2280"/>
      <c r="J1" s="2280"/>
      <c r="K1" s="2280"/>
      <c r="L1" s="2280"/>
      <c r="M1" s="2280"/>
      <c r="N1" s="2280"/>
      <c r="O1" s="2280"/>
    </row>
    <row r="2" spans="1:15" ht="15" customHeight="1" x14ac:dyDescent="0.2">
      <c r="A2" s="2281" t="s">
        <v>94</v>
      </c>
      <c r="B2" s="2281" t="s">
        <v>65</v>
      </c>
      <c r="C2" s="2281" t="s">
        <v>2096</v>
      </c>
      <c r="D2" s="2282" t="s">
        <v>2095</v>
      </c>
      <c r="E2" s="2283"/>
      <c r="F2" s="2283"/>
      <c r="G2" s="2283"/>
      <c r="H2" s="2283"/>
      <c r="I2" s="2283"/>
      <c r="J2" s="2283"/>
      <c r="K2" s="2283"/>
      <c r="L2" s="2283"/>
      <c r="M2" s="2283"/>
      <c r="N2" s="2283"/>
      <c r="O2" s="2284"/>
    </row>
    <row r="3" spans="1:15" ht="38.25" customHeight="1" x14ac:dyDescent="0.2">
      <c r="A3" s="2281"/>
      <c r="B3" s="2281"/>
      <c r="C3" s="2281"/>
      <c r="D3" s="2285" t="s">
        <v>66</v>
      </c>
      <c r="E3" s="2286"/>
      <c r="F3" s="2287"/>
      <c r="G3" s="2285" t="s">
        <v>67</v>
      </c>
      <c r="H3" s="2286"/>
      <c r="I3" s="2287"/>
      <c r="J3" s="2285" t="s">
        <v>68</v>
      </c>
      <c r="K3" s="2286"/>
      <c r="L3" s="2287"/>
      <c r="M3" s="2285" t="s">
        <v>29</v>
      </c>
      <c r="N3" s="2286"/>
      <c r="O3" s="2287"/>
    </row>
    <row r="4" spans="1:15" ht="38.25" customHeight="1" x14ac:dyDescent="0.2">
      <c r="A4" s="2281"/>
      <c r="B4" s="2281"/>
      <c r="C4" s="1468" t="s">
        <v>1067</v>
      </c>
      <c r="D4" s="1946" t="s">
        <v>2094</v>
      </c>
      <c r="E4" s="1946" t="s">
        <v>1633</v>
      </c>
      <c r="F4" s="1946" t="s">
        <v>2097</v>
      </c>
      <c r="G4" s="1946" t="s">
        <v>2094</v>
      </c>
      <c r="H4" s="1946" t="s">
        <v>1633</v>
      </c>
      <c r="I4" s="1946" t="s">
        <v>2097</v>
      </c>
      <c r="J4" s="1946" t="s">
        <v>2094</v>
      </c>
      <c r="K4" s="1946" t="s">
        <v>1633</v>
      </c>
      <c r="L4" s="1946" t="s">
        <v>2097</v>
      </c>
      <c r="M4" s="1946" t="s">
        <v>2094</v>
      </c>
      <c r="N4" s="1946" t="s">
        <v>1633</v>
      </c>
      <c r="O4" s="1946" t="s">
        <v>2097</v>
      </c>
    </row>
    <row r="5" spans="1:15" ht="15" customHeight="1" x14ac:dyDescent="0.2">
      <c r="A5" s="2288" t="s">
        <v>1634</v>
      </c>
      <c r="B5" s="1469" t="s">
        <v>70</v>
      </c>
      <c r="C5" s="1478"/>
      <c r="D5" s="1479">
        <v>5</v>
      </c>
      <c r="E5" s="1480"/>
      <c r="F5" s="1480"/>
      <c r="G5" s="1480"/>
      <c r="H5" s="1480"/>
      <c r="I5" s="1480"/>
      <c r="J5" s="1480"/>
      <c r="K5" s="1480">
        <v>0</v>
      </c>
      <c r="L5" s="1480">
        <v>1</v>
      </c>
      <c r="M5" s="1480"/>
      <c r="N5" s="1470" t="str">
        <f t="shared" ref="N5:O11" si="0">IF(SUM(E5,H5,K5)=0,"",SUM(E5,H5,K5))</f>
        <v/>
      </c>
      <c r="O5" s="1470">
        <f t="shared" si="0"/>
        <v>1</v>
      </c>
    </row>
    <row r="6" spans="1:15" ht="12.75" customHeight="1" x14ac:dyDescent="0.2">
      <c r="A6" s="2288"/>
      <c r="B6" s="1469" t="s">
        <v>71</v>
      </c>
      <c r="C6" s="1478"/>
      <c r="D6" s="1479">
        <v>5</v>
      </c>
      <c r="E6" s="1480"/>
      <c r="F6" s="1480"/>
      <c r="G6" s="1480"/>
      <c r="H6" s="1480"/>
      <c r="I6" s="1480"/>
      <c r="J6" s="1480"/>
      <c r="K6" s="1480">
        <v>1</v>
      </c>
      <c r="L6" s="1480">
        <v>2</v>
      </c>
      <c r="M6" s="1480"/>
      <c r="N6" s="1470">
        <f t="shared" si="0"/>
        <v>1</v>
      </c>
      <c r="O6" s="1470">
        <f t="shared" si="0"/>
        <v>2</v>
      </c>
    </row>
    <row r="7" spans="1:15" ht="14.25" customHeight="1" x14ac:dyDescent="0.2">
      <c r="A7" s="2288" t="s">
        <v>1526</v>
      </c>
      <c r="B7" s="1469" t="s">
        <v>70</v>
      </c>
      <c r="C7" s="1478"/>
      <c r="D7" s="1479">
        <v>2</v>
      </c>
      <c r="E7" s="1480"/>
      <c r="F7" s="1480"/>
      <c r="G7" s="1480"/>
      <c r="H7" s="1480"/>
      <c r="I7" s="1480"/>
      <c r="J7" s="1480"/>
      <c r="K7" s="1480">
        <v>3</v>
      </c>
      <c r="L7" s="1480">
        <v>3</v>
      </c>
      <c r="M7" s="1480"/>
      <c r="N7" s="1470">
        <f t="shared" si="0"/>
        <v>3</v>
      </c>
      <c r="O7" s="1470">
        <f t="shared" si="0"/>
        <v>3</v>
      </c>
    </row>
    <row r="8" spans="1:15" ht="14.25" customHeight="1" x14ac:dyDescent="0.2">
      <c r="A8" s="2288"/>
      <c r="B8" s="1469" t="s">
        <v>71</v>
      </c>
      <c r="C8" s="1478"/>
      <c r="D8" s="1479">
        <v>3</v>
      </c>
      <c r="E8" s="1480"/>
      <c r="F8" s="1480"/>
      <c r="G8" s="1480"/>
      <c r="H8" s="1480"/>
      <c r="I8" s="1480"/>
      <c r="J8" s="1480"/>
      <c r="K8" s="1480">
        <v>4</v>
      </c>
      <c r="L8" s="1480">
        <v>4</v>
      </c>
      <c r="M8" s="1480"/>
      <c r="N8" s="1470">
        <f t="shared" si="0"/>
        <v>4</v>
      </c>
      <c r="O8" s="1470">
        <f t="shared" si="0"/>
        <v>4</v>
      </c>
    </row>
    <row r="9" spans="1:15" ht="14.25" customHeight="1" x14ac:dyDescent="0.2">
      <c r="A9" s="2288" t="s">
        <v>1667</v>
      </c>
      <c r="B9" s="1469" t="s">
        <v>70</v>
      </c>
      <c r="C9" s="1470"/>
      <c r="D9" s="1471">
        <v>4</v>
      </c>
      <c r="E9" s="1470"/>
      <c r="F9" s="1470"/>
      <c r="G9" s="1470"/>
      <c r="H9" s="1470"/>
      <c r="I9" s="1470"/>
      <c r="J9" s="1470"/>
      <c r="K9" s="1470">
        <v>2</v>
      </c>
      <c r="L9" s="1470">
        <v>2</v>
      </c>
      <c r="M9" s="1470"/>
      <c r="N9" s="1470">
        <f t="shared" si="0"/>
        <v>2</v>
      </c>
      <c r="O9" s="1470">
        <f t="shared" si="0"/>
        <v>2</v>
      </c>
    </row>
    <row r="10" spans="1:15" ht="14.25" customHeight="1" x14ac:dyDescent="0.2">
      <c r="A10" s="2288"/>
      <c r="B10" s="1469" t="s">
        <v>71</v>
      </c>
      <c r="C10" s="1470"/>
      <c r="D10" s="1471">
        <v>8</v>
      </c>
      <c r="E10" s="1470"/>
      <c r="F10" s="1470"/>
      <c r="G10" s="1470"/>
      <c r="H10" s="1470"/>
      <c r="I10" s="1470"/>
      <c r="J10" s="1470"/>
      <c r="K10" s="1470">
        <v>8</v>
      </c>
      <c r="L10" s="1470">
        <v>9</v>
      </c>
      <c r="M10" s="1470"/>
      <c r="N10" s="1470">
        <f t="shared" si="0"/>
        <v>8</v>
      </c>
      <c r="O10" s="1470">
        <f t="shared" si="0"/>
        <v>9</v>
      </c>
    </row>
    <row r="11" spans="1:15" ht="12" customHeight="1" x14ac:dyDescent="0.2">
      <c r="A11" s="2288" t="s">
        <v>72</v>
      </c>
      <c r="B11" s="1469" t="s">
        <v>70</v>
      </c>
      <c r="C11" s="1470"/>
      <c r="D11" s="1471">
        <v>8</v>
      </c>
      <c r="E11" s="1470"/>
      <c r="F11" s="1470"/>
      <c r="G11" s="1470"/>
      <c r="H11" s="1470"/>
      <c r="I11" s="1470"/>
      <c r="J11" s="1470"/>
      <c r="K11" s="1470">
        <v>6</v>
      </c>
      <c r="L11" s="1470">
        <v>6</v>
      </c>
      <c r="M11" s="1470"/>
      <c r="N11" s="1470">
        <f t="shared" si="0"/>
        <v>6</v>
      </c>
      <c r="O11" s="1470">
        <f t="shared" si="0"/>
        <v>6</v>
      </c>
    </row>
    <row r="12" spans="1:15" ht="12" customHeight="1" x14ac:dyDescent="0.2">
      <c r="A12" s="2288"/>
      <c r="B12" s="1469" t="s">
        <v>71</v>
      </c>
      <c r="C12" s="1470"/>
      <c r="D12" s="1471">
        <v>6</v>
      </c>
      <c r="E12" s="1470"/>
      <c r="F12" s="1470"/>
      <c r="G12" s="1470"/>
      <c r="H12" s="1470"/>
      <c r="I12" s="1470"/>
      <c r="J12" s="1470"/>
      <c r="K12" s="1470">
        <v>2</v>
      </c>
      <c r="L12" s="1470">
        <v>2</v>
      </c>
      <c r="M12" s="1470"/>
      <c r="N12" s="1470">
        <v>2</v>
      </c>
      <c r="O12" s="1470">
        <v>2</v>
      </c>
    </row>
    <row r="13" spans="1:15" ht="12.75" x14ac:dyDescent="0.2">
      <c r="A13" s="2288" t="s">
        <v>77</v>
      </c>
      <c r="B13" s="1469" t="s">
        <v>70</v>
      </c>
      <c r="C13" s="1472" t="str">
        <f t="shared" ref="C13:O13" si="1">IF(SUM(C9,C11,C7,C5)=0,"",SUM(C5,C7,C9,C11))</f>
        <v/>
      </c>
      <c r="D13" s="1473">
        <f t="shared" si="1"/>
        <v>19</v>
      </c>
      <c r="E13" s="1472" t="str">
        <f t="shared" si="1"/>
        <v/>
      </c>
      <c r="F13" s="1472" t="str">
        <f t="shared" si="1"/>
        <v/>
      </c>
      <c r="G13" s="1472"/>
      <c r="H13" s="1472" t="str">
        <f t="shared" si="1"/>
        <v/>
      </c>
      <c r="I13" s="1472" t="str">
        <f t="shared" si="1"/>
        <v/>
      </c>
      <c r="J13" s="1472"/>
      <c r="K13" s="1472">
        <f t="shared" si="1"/>
        <v>11</v>
      </c>
      <c r="L13" s="1472">
        <f>IF(SUM(L9,L11,L7,L5)=0,"",SUM(L5,L7,L9,L11))</f>
        <v>12</v>
      </c>
      <c r="M13" s="1472"/>
      <c r="N13" s="1470">
        <f t="shared" si="1"/>
        <v>11</v>
      </c>
      <c r="O13" s="1470">
        <f t="shared" si="1"/>
        <v>12</v>
      </c>
    </row>
    <row r="14" spans="1:15" ht="12.75" x14ac:dyDescent="0.2">
      <c r="A14" s="2288"/>
      <c r="B14" s="1469" t="s">
        <v>71</v>
      </c>
      <c r="C14" s="1472" t="str">
        <f>IF(SUM(C10,C12,C8,C6)=0,"",SUM(C10,C12,C8,C6))</f>
        <v/>
      </c>
      <c r="D14" s="1473">
        <f t="shared" ref="D14:O14" si="2">IF(SUM(D10,D12,D8,D6)=0,"",SUM(D10,D12,D8,D6))</f>
        <v>22</v>
      </c>
      <c r="E14" s="1472" t="str">
        <f t="shared" si="2"/>
        <v/>
      </c>
      <c r="F14" s="1472" t="str">
        <f t="shared" si="2"/>
        <v/>
      </c>
      <c r="G14" s="1472"/>
      <c r="H14" s="1472" t="str">
        <f t="shared" si="2"/>
        <v/>
      </c>
      <c r="I14" s="1472" t="str">
        <f t="shared" si="2"/>
        <v/>
      </c>
      <c r="J14" s="1472"/>
      <c r="K14" s="1472">
        <f t="shared" si="2"/>
        <v>15</v>
      </c>
      <c r="L14" s="1472">
        <f t="shared" si="2"/>
        <v>17</v>
      </c>
      <c r="M14" s="1472"/>
      <c r="N14" s="1470">
        <f t="shared" si="2"/>
        <v>15</v>
      </c>
      <c r="O14" s="1470">
        <f t="shared" si="2"/>
        <v>17</v>
      </c>
    </row>
    <row r="15" spans="1:15" ht="12.75" x14ac:dyDescent="0.2">
      <c r="A15" s="1474" t="s">
        <v>29</v>
      </c>
      <c r="B15" s="1475"/>
      <c r="C15" s="1476">
        <f>SUM(C5:C14)</f>
        <v>0</v>
      </c>
      <c r="D15" s="1476">
        <f t="shared" ref="D15:O15" si="3">SUM(D5:D14)</f>
        <v>82</v>
      </c>
      <c r="E15" s="1476">
        <f t="shared" si="3"/>
        <v>0</v>
      </c>
      <c r="F15" s="1476">
        <f t="shared" si="3"/>
        <v>0</v>
      </c>
      <c r="G15" s="1476">
        <f t="shared" si="3"/>
        <v>0</v>
      </c>
      <c r="H15" s="1476">
        <f t="shared" si="3"/>
        <v>0</v>
      </c>
      <c r="I15" s="1476">
        <f t="shared" si="3"/>
        <v>0</v>
      </c>
      <c r="J15" s="1476">
        <f t="shared" si="3"/>
        <v>0</v>
      </c>
      <c r="K15" s="1476">
        <f t="shared" si="3"/>
        <v>52</v>
      </c>
      <c r="L15" s="1476">
        <f t="shared" si="3"/>
        <v>58</v>
      </c>
      <c r="M15" s="1476">
        <f t="shared" si="3"/>
        <v>0</v>
      </c>
      <c r="N15" s="1476">
        <f t="shared" si="3"/>
        <v>52</v>
      </c>
      <c r="O15" s="1476">
        <f t="shared" si="3"/>
        <v>58</v>
      </c>
    </row>
    <row r="16" spans="1:15" ht="12.75" x14ac:dyDescent="0.2">
      <c r="A16" s="2278" t="s">
        <v>1668</v>
      </c>
      <c r="B16" s="2279"/>
      <c r="C16" s="2279"/>
      <c r="D16" s="2279"/>
      <c r="E16" s="2279"/>
      <c r="F16" s="2279"/>
      <c r="G16" s="2279"/>
      <c r="H16" s="2279"/>
      <c r="I16" s="2279"/>
      <c r="J16" s="2279"/>
      <c r="K16" s="2279"/>
      <c r="L16" s="2279"/>
      <c r="M16" s="2279"/>
      <c r="N16" s="2279"/>
      <c r="O16" s="1477" t="s">
        <v>1730</v>
      </c>
    </row>
    <row r="18" spans="1:15" ht="15.75" x14ac:dyDescent="0.25">
      <c r="A18" s="2274"/>
      <c r="B18" s="2274"/>
      <c r="C18" s="2274"/>
      <c r="D18" s="2274"/>
      <c r="E18" s="2274"/>
      <c r="F18" s="2274"/>
      <c r="G18" s="2274"/>
      <c r="H18" s="2274"/>
      <c r="I18" s="2274"/>
      <c r="J18" s="2274"/>
      <c r="K18" s="2274"/>
      <c r="L18" s="2274"/>
      <c r="M18" s="2274"/>
      <c r="N18" s="2274"/>
      <c r="O18" s="2274"/>
    </row>
    <row r="19" spans="1:15" ht="12.75" x14ac:dyDescent="0.2">
      <c r="A19" s="2275"/>
      <c r="B19" s="2275"/>
      <c r="C19" s="2275"/>
      <c r="D19" s="1130"/>
      <c r="E19" s="2276"/>
      <c r="F19" s="2276"/>
      <c r="G19" s="2276"/>
      <c r="H19" s="2276"/>
      <c r="I19" s="2276"/>
      <c r="J19" s="2276"/>
      <c r="K19" s="2276"/>
      <c r="L19" s="2276"/>
      <c r="M19" s="2276"/>
      <c r="N19" s="2276"/>
      <c r="O19" s="2276"/>
    </row>
    <row r="20" spans="1:15" ht="12.75" x14ac:dyDescent="0.2">
      <c r="A20" s="2275"/>
      <c r="B20" s="2275"/>
      <c r="C20" s="2275"/>
      <c r="D20" s="1130"/>
      <c r="E20" s="2275"/>
      <c r="F20" s="2275"/>
      <c r="G20" s="1130"/>
      <c r="H20" s="2275"/>
      <c r="I20" s="2275"/>
      <c r="J20" s="1130"/>
      <c r="K20" s="2275"/>
      <c r="L20" s="2275"/>
      <c r="M20" s="1130"/>
      <c r="N20" s="2275"/>
      <c r="O20" s="2275"/>
    </row>
    <row r="21" spans="1:15" ht="12.75" x14ac:dyDescent="0.2">
      <c r="A21" s="2275"/>
      <c r="B21" s="2275"/>
      <c r="C21" s="1131"/>
      <c r="D21" s="1131"/>
      <c r="E21" s="1131"/>
      <c r="F21" s="1131"/>
      <c r="G21" s="1131"/>
      <c r="H21" s="1131"/>
      <c r="I21" s="1131"/>
      <c r="J21" s="1131"/>
      <c r="K21" s="1131"/>
      <c r="L21" s="1131"/>
      <c r="M21" s="1131"/>
      <c r="N21" s="1131"/>
      <c r="O21" s="1131"/>
    </row>
    <row r="22" spans="1:15" ht="12.75" x14ac:dyDescent="0.2">
      <c r="A22" s="2277"/>
      <c r="B22" s="1132"/>
      <c r="C22" s="1133"/>
      <c r="D22" s="1133"/>
      <c r="E22" s="1134"/>
      <c r="F22" s="1134"/>
      <c r="G22" s="1134"/>
      <c r="H22" s="1134"/>
      <c r="I22" s="1134"/>
      <c r="J22" s="1134"/>
      <c r="K22" s="1134"/>
      <c r="L22" s="1134"/>
      <c r="M22" s="1134"/>
      <c r="N22" s="1135"/>
      <c r="O22" s="1135"/>
    </row>
    <row r="23" spans="1:15" ht="12.75" x14ac:dyDescent="0.2">
      <c r="A23" s="2277"/>
      <c r="B23" s="1132"/>
      <c r="C23" s="1133"/>
      <c r="D23" s="1133"/>
      <c r="E23" s="1134"/>
      <c r="F23" s="1134"/>
      <c r="G23" s="1134"/>
      <c r="H23" s="1134"/>
      <c r="I23" s="1134"/>
      <c r="J23" s="1134"/>
      <c r="K23" s="1134"/>
      <c r="L23" s="1134"/>
      <c r="M23" s="1134"/>
      <c r="N23" s="1135"/>
      <c r="O23" s="1135"/>
    </row>
    <row r="24" spans="1:15" ht="12.75" x14ac:dyDescent="0.2">
      <c r="A24" s="2277"/>
      <c r="B24" s="1132"/>
      <c r="C24" s="1133"/>
      <c r="D24" s="1133"/>
      <c r="E24" s="1134"/>
      <c r="F24" s="1134"/>
      <c r="G24" s="1134"/>
      <c r="H24" s="1134"/>
      <c r="I24" s="1134"/>
      <c r="J24" s="1134"/>
      <c r="K24" s="1134"/>
      <c r="L24" s="1134"/>
      <c r="M24" s="1134"/>
      <c r="N24" s="1135"/>
      <c r="O24" s="1135"/>
    </row>
    <row r="25" spans="1:15" ht="12.75" x14ac:dyDescent="0.2">
      <c r="A25" s="2277"/>
      <c r="B25" s="1132"/>
      <c r="C25" s="1133"/>
      <c r="D25" s="1133"/>
      <c r="E25" s="1134"/>
      <c r="F25" s="1134"/>
      <c r="G25" s="1134"/>
      <c r="H25" s="1134"/>
      <c r="I25" s="1134"/>
      <c r="J25" s="1134"/>
      <c r="K25" s="1134"/>
      <c r="L25" s="1134"/>
      <c r="M25" s="1134"/>
      <c r="N25" s="1135"/>
      <c r="O25" s="1135"/>
    </row>
    <row r="26" spans="1:15" ht="12.75" x14ac:dyDescent="0.2">
      <c r="A26" s="2277"/>
      <c r="B26" s="1132"/>
      <c r="C26" s="1135"/>
      <c r="D26" s="1135"/>
      <c r="E26" s="1135"/>
      <c r="F26" s="1135"/>
      <c r="G26" s="1135"/>
      <c r="H26" s="1135"/>
      <c r="I26" s="1135"/>
      <c r="J26" s="1135"/>
      <c r="K26" s="1135"/>
      <c r="L26" s="1135"/>
      <c r="M26" s="1135"/>
      <c r="N26" s="1135"/>
      <c r="O26" s="1135"/>
    </row>
    <row r="27" spans="1:15" ht="12.75" x14ac:dyDescent="0.2">
      <c r="A27" s="2277"/>
      <c r="B27" s="1132"/>
      <c r="C27" s="1135"/>
      <c r="D27" s="1135"/>
      <c r="E27" s="1135"/>
      <c r="F27" s="1135"/>
      <c r="G27" s="1135"/>
      <c r="H27" s="1135"/>
      <c r="I27" s="1135"/>
      <c r="J27" s="1135"/>
      <c r="K27" s="1135"/>
      <c r="L27" s="1135"/>
      <c r="M27" s="1135"/>
      <c r="N27" s="1135"/>
      <c r="O27" s="1135"/>
    </row>
    <row r="28" spans="1:15" ht="12.75" x14ac:dyDescent="0.2">
      <c r="A28" s="2277"/>
      <c r="B28" s="1132"/>
      <c r="C28" s="1135"/>
      <c r="D28" s="1135"/>
      <c r="E28" s="1135"/>
      <c r="F28" s="1135"/>
      <c r="G28" s="1135"/>
      <c r="H28" s="1135"/>
      <c r="I28" s="1135"/>
      <c r="J28" s="1135"/>
      <c r="K28" s="1135"/>
      <c r="L28" s="1135"/>
      <c r="M28" s="1135"/>
      <c r="N28" s="1135"/>
      <c r="O28" s="1135"/>
    </row>
    <row r="29" spans="1:15" ht="12.75" x14ac:dyDescent="0.2">
      <c r="A29" s="2277"/>
      <c r="B29" s="1132"/>
      <c r="C29" s="1135"/>
      <c r="D29" s="1135"/>
      <c r="E29" s="1135"/>
      <c r="F29" s="1135"/>
      <c r="G29" s="1135"/>
      <c r="H29" s="1135"/>
      <c r="I29" s="1135"/>
      <c r="J29" s="1135"/>
      <c r="K29" s="1135"/>
      <c r="L29" s="1135"/>
      <c r="M29" s="1135"/>
      <c r="N29" s="1135"/>
      <c r="O29" s="1135"/>
    </row>
    <row r="30" spans="1:15" ht="12.75" x14ac:dyDescent="0.2">
      <c r="A30" s="2277"/>
      <c r="B30" s="1132"/>
      <c r="C30" s="1136"/>
      <c r="D30" s="1136"/>
      <c r="E30" s="1136"/>
      <c r="F30" s="1136"/>
      <c r="G30" s="1136"/>
      <c r="H30" s="1136"/>
      <c r="I30" s="1136"/>
      <c r="J30" s="1136"/>
      <c r="K30" s="1136"/>
      <c r="L30" s="1136"/>
      <c r="M30" s="1136"/>
      <c r="N30" s="1135"/>
      <c r="O30" s="1135"/>
    </row>
    <row r="31" spans="1:15" ht="12.75" x14ac:dyDescent="0.2">
      <c r="A31" s="2277"/>
      <c r="B31" s="1132"/>
      <c r="C31" s="1136"/>
      <c r="D31" s="1136"/>
      <c r="E31" s="1136"/>
      <c r="F31" s="1136"/>
      <c r="G31" s="1136"/>
      <c r="H31" s="1136"/>
      <c r="I31" s="1136"/>
      <c r="J31" s="1136"/>
      <c r="K31" s="1136"/>
      <c r="L31" s="1136"/>
      <c r="M31" s="1136"/>
      <c r="N31" s="1135"/>
      <c r="O31" s="1135"/>
    </row>
    <row r="32" spans="1:15" ht="12.75" x14ac:dyDescent="0.2">
      <c r="A32" s="1137"/>
      <c r="B32" s="1132"/>
      <c r="C32" s="1136"/>
      <c r="D32" s="1136"/>
      <c r="E32" s="1136"/>
      <c r="F32" s="1136"/>
      <c r="G32" s="1136"/>
      <c r="H32" s="1136"/>
      <c r="I32" s="1136"/>
      <c r="J32" s="1136"/>
      <c r="K32" s="1136"/>
      <c r="L32" s="1136"/>
      <c r="M32" s="1136"/>
      <c r="N32" s="1136"/>
      <c r="O32" s="1136"/>
    </row>
    <row r="33" spans="1:15" x14ac:dyDescent="0.2">
      <c r="A33" s="2273"/>
      <c r="B33" s="2273"/>
      <c r="C33" s="2273"/>
      <c r="D33" s="2273"/>
      <c r="E33" s="2273"/>
      <c r="F33" s="2273"/>
      <c r="G33" s="2273"/>
      <c r="H33" s="2273"/>
      <c r="I33" s="2273"/>
      <c r="J33" s="2273"/>
      <c r="K33" s="2273"/>
      <c r="L33" s="2273"/>
      <c r="M33" s="2273"/>
      <c r="N33" s="2273"/>
      <c r="O33" s="1138"/>
    </row>
    <row r="34" spans="1:15" x14ac:dyDescent="0.2">
      <c r="A34" s="1139"/>
      <c r="B34" s="1139"/>
      <c r="C34" s="1139"/>
      <c r="D34" s="1139"/>
      <c r="E34" s="1139"/>
      <c r="F34" s="1139"/>
      <c r="G34" s="1139"/>
      <c r="H34" s="1139"/>
      <c r="I34" s="1139"/>
      <c r="J34" s="1139"/>
      <c r="K34" s="1139"/>
      <c r="L34" s="1139"/>
      <c r="M34" s="1139"/>
      <c r="N34" s="1139"/>
      <c r="O34" s="1139"/>
    </row>
  </sheetData>
  <mergeCells count="30">
    <mergeCell ref="A16:N16"/>
    <mergeCell ref="A1:O1"/>
    <mergeCell ref="A2:A4"/>
    <mergeCell ref="B2:B4"/>
    <mergeCell ref="C2:C3"/>
    <mergeCell ref="D2:O2"/>
    <mergeCell ref="D3:F3"/>
    <mergeCell ref="G3:I3"/>
    <mergeCell ref="J3:L3"/>
    <mergeCell ref="M3:O3"/>
    <mergeCell ref="A5:A6"/>
    <mergeCell ref="A7:A8"/>
    <mergeCell ref="A9:A10"/>
    <mergeCell ref="A11:A12"/>
    <mergeCell ref="A13:A14"/>
    <mergeCell ref="A33:N33"/>
    <mergeCell ref="A18:O18"/>
    <mergeCell ref="A19:A21"/>
    <mergeCell ref="B19:B21"/>
    <mergeCell ref="C19:C20"/>
    <mergeCell ref="E19:O19"/>
    <mergeCell ref="E20:F20"/>
    <mergeCell ref="H20:I20"/>
    <mergeCell ref="K20:L20"/>
    <mergeCell ref="N20:O20"/>
    <mergeCell ref="A22:A23"/>
    <mergeCell ref="A24:A25"/>
    <mergeCell ref="A26:A27"/>
    <mergeCell ref="A28:A29"/>
    <mergeCell ref="A30:A31"/>
  </mergeCells>
  <pageMargins left="0.7" right="0.7" top="0.75" bottom="0.75" header="0.3" footer="0.3"/>
  <pageSetup orientation="portrait" r:id="rId1"/>
  <ignoredErrors>
    <ignoredError sqref="N5:N11 N13:N14 O13:O14 O5:O11" unlockedFormula="1"/>
  </ignoredError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2"/>
  <sheetViews>
    <sheetView workbookViewId="0">
      <selection sqref="A1:G1"/>
    </sheetView>
  </sheetViews>
  <sheetFormatPr defaultRowHeight="15" x14ac:dyDescent="0.25"/>
  <cols>
    <col min="1" max="1" width="32.28515625" customWidth="1"/>
    <col min="2" max="2" width="18.7109375" customWidth="1"/>
    <col min="3" max="3" width="19.28515625" customWidth="1"/>
    <col min="4" max="5" width="16.7109375" customWidth="1"/>
    <col min="6" max="6" width="19.28515625" customWidth="1"/>
    <col min="7" max="7" width="18.28515625" customWidth="1"/>
  </cols>
  <sheetData>
    <row r="1" spans="1:7" ht="16.5" x14ac:dyDescent="0.3">
      <c r="A1" s="2160" t="s">
        <v>1019</v>
      </c>
      <c r="B1" s="2161"/>
      <c r="C1" s="2161"/>
      <c r="D1" s="2161"/>
      <c r="E1" s="2161"/>
      <c r="F1" s="2161"/>
      <c r="G1" s="2162"/>
    </row>
    <row r="2" spans="1:7" ht="76.5" x14ac:dyDescent="0.25">
      <c r="A2" s="1481" t="s">
        <v>35</v>
      </c>
      <c r="B2" s="1484" t="s">
        <v>1731</v>
      </c>
      <c r="C2" s="1506" t="s">
        <v>1732</v>
      </c>
      <c r="D2" s="1482" t="s">
        <v>1020</v>
      </c>
      <c r="E2" s="1483" t="s">
        <v>1021</v>
      </c>
      <c r="F2" s="1484" t="s">
        <v>1022</v>
      </c>
      <c r="G2" s="1485" t="s">
        <v>1023</v>
      </c>
    </row>
    <row r="3" spans="1:7" x14ac:dyDescent="0.25">
      <c r="A3" s="1486" t="s">
        <v>1024</v>
      </c>
      <c r="B3" s="1487"/>
      <c r="C3" s="1488"/>
      <c r="D3" s="1489"/>
      <c r="E3" s="1490"/>
      <c r="F3" s="1487"/>
      <c r="G3" s="1491"/>
    </row>
    <row r="4" spans="1:7" x14ac:dyDescent="0.25">
      <c r="A4" s="1492" t="s">
        <v>1025</v>
      </c>
      <c r="B4" s="1493">
        <v>0</v>
      </c>
      <c r="C4" s="1494">
        <v>0</v>
      </c>
      <c r="D4" s="1495">
        <f>SUM(B4:C4)</f>
        <v>0</v>
      </c>
      <c r="E4" s="1496">
        <v>0</v>
      </c>
      <c r="F4" s="1493">
        <v>0</v>
      </c>
      <c r="G4" s="1497">
        <v>0</v>
      </c>
    </row>
    <row r="5" spans="1:7" x14ac:dyDescent="0.25">
      <c r="A5" s="1492" t="s">
        <v>1026</v>
      </c>
      <c r="B5" s="1493">
        <v>0</v>
      </c>
      <c r="C5" s="1494">
        <v>0</v>
      </c>
      <c r="D5" s="1495">
        <f>SUM(B5:C5)</f>
        <v>0</v>
      </c>
      <c r="E5" s="1496">
        <v>0</v>
      </c>
      <c r="F5" s="1493">
        <v>0</v>
      </c>
      <c r="G5" s="1497">
        <v>0</v>
      </c>
    </row>
    <row r="6" spans="1:7" x14ac:dyDescent="0.25">
      <c r="A6" s="1492" t="s">
        <v>1027</v>
      </c>
      <c r="B6" s="1493">
        <v>0</v>
      </c>
      <c r="C6" s="1494">
        <v>0</v>
      </c>
      <c r="D6" s="1495">
        <f>SUM(B6:C6)</f>
        <v>0</v>
      </c>
      <c r="E6" s="1496">
        <v>0</v>
      </c>
      <c r="F6" s="1493">
        <v>0</v>
      </c>
      <c r="G6" s="1497">
        <v>0</v>
      </c>
    </row>
    <row r="7" spans="1:7" x14ac:dyDescent="0.25">
      <c r="A7" s="1492" t="s">
        <v>1028</v>
      </c>
      <c r="B7" s="1493">
        <v>0</v>
      </c>
      <c r="C7" s="1494">
        <v>0</v>
      </c>
      <c r="D7" s="1495">
        <f>SUM(B7:C7)</f>
        <v>0</v>
      </c>
      <c r="E7" s="1496">
        <v>0</v>
      </c>
      <c r="F7" s="1493">
        <v>0</v>
      </c>
      <c r="G7" s="1497">
        <v>0</v>
      </c>
    </row>
    <row r="8" spans="1:7" x14ac:dyDescent="0.25">
      <c r="A8" s="1486" t="s">
        <v>1029</v>
      </c>
      <c r="B8" s="1487"/>
      <c r="C8" s="1488"/>
      <c r="D8" s="1498"/>
      <c r="E8" s="1490"/>
      <c r="F8" s="1487"/>
      <c r="G8" s="1491"/>
    </row>
    <row r="9" spans="1:7" x14ac:dyDescent="0.25">
      <c r="A9" s="1492" t="s">
        <v>1030</v>
      </c>
      <c r="B9" s="1493">
        <v>0</v>
      </c>
      <c r="C9" s="1494">
        <v>0</v>
      </c>
      <c r="D9" s="1495">
        <f>SUM(B9:C9)</f>
        <v>0</v>
      </c>
      <c r="E9" s="1496">
        <v>0</v>
      </c>
      <c r="F9" s="1493">
        <v>0</v>
      </c>
      <c r="G9" s="1497">
        <v>0</v>
      </c>
    </row>
    <row r="10" spans="1:7" ht="26.25" thickBot="1" x14ac:dyDescent="0.3">
      <c r="A10" s="1499" t="s">
        <v>1031</v>
      </c>
      <c r="B10" s="1493">
        <v>0</v>
      </c>
      <c r="C10" s="1494">
        <v>0</v>
      </c>
      <c r="D10" s="1495">
        <f>SUM(B10:C10)</f>
        <v>0</v>
      </c>
      <c r="E10" s="1496">
        <v>1</v>
      </c>
      <c r="F10" s="1493">
        <v>1</v>
      </c>
      <c r="G10" s="1497">
        <v>1</v>
      </c>
    </row>
    <row r="11" spans="1:7" x14ac:dyDescent="0.25">
      <c r="A11" s="1500" t="s">
        <v>1032</v>
      </c>
      <c r="B11" s="1501">
        <f t="shared" ref="B11:G11" si="0">SUM(B4:B10)</f>
        <v>0</v>
      </c>
      <c r="C11" s="1502">
        <f t="shared" si="0"/>
        <v>0</v>
      </c>
      <c r="D11" s="1503">
        <f t="shared" si="0"/>
        <v>0</v>
      </c>
      <c r="E11" s="1504">
        <f t="shared" si="0"/>
        <v>1</v>
      </c>
      <c r="F11" s="1501">
        <f t="shared" si="0"/>
        <v>1</v>
      </c>
      <c r="G11" s="1505">
        <f t="shared" si="0"/>
        <v>1</v>
      </c>
    </row>
    <row r="12" spans="1:7" ht="13.5" customHeight="1" x14ac:dyDescent="0.25">
      <c r="A12" s="2289" t="s">
        <v>1433</v>
      </c>
      <c r="B12" s="2224"/>
      <c r="C12" s="2224"/>
      <c r="D12" s="2224"/>
      <c r="E12" s="2224"/>
      <c r="F12" s="2224"/>
      <c r="G12" s="1206" t="s">
        <v>1733</v>
      </c>
    </row>
  </sheetData>
  <mergeCells count="2">
    <mergeCell ref="A1:G1"/>
    <mergeCell ref="A12:F12"/>
  </mergeCells>
  <dataValidations count="1">
    <dataValidation type="whole" allowBlank="1" showErrorMessage="1" error="Enter a whole number" sqref="B4:G7 B9:G10">
      <formula1>0</formula1>
      <formula2>999999</formula2>
    </dataValidation>
  </dataValidation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workbookViewId="0">
      <selection activeCell="A25" sqref="A25:I25"/>
    </sheetView>
  </sheetViews>
  <sheetFormatPr defaultRowHeight="15" x14ac:dyDescent="0.25"/>
  <cols>
    <col min="1" max="1" width="20.28515625" style="2" customWidth="1"/>
    <col min="2" max="2" width="7.140625" style="2" customWidth="1"/>
    <col min="3" max="3" width="8.85546875" style="2" customWidth="1"/>
    <col min="4" max="10" width="7.42578125" style="2" customWidth="1"/>
    <col min="11" max="11" width="9.5703125" style="2" customWidth="1"/>
    <col min="12" max="16384" width="9.140625" style="2"/>
  </cols>
  <sheetData>
    <row r="1" spans="1:11" ht="16.5" x14ac:dyDescent="0.3">
      <c r="A1" s="2295" t="s">
        <v>1157</v>
      </c>
      <c r="B1" s="2296"/>
      <c r="C1" s="2296"/>
      <c r="D1" s="2296"/>
      <c r="E1" s="2296"/>
      <c r="F1" s="2296"/>
      <c r="G1" s="2296"/>
      <c r="H1" s="2296"/>
      <c r="I1" s="2296"/>
      <c r="J1" s="2296"/>
      <c r="K1" s="2297"/>
    </row>
    <row r="2" spans="1:11" x14ac:dyDescent="0.25">
      <c r="A2" s="2302" t="s">
        <v>1131</v>
      </c>
      <c r="B2" s="2303"/>
      <c r="C2" s="2303"/>
      <c r="D2" s="2303"/>
      <c r="E2" s="2303"/>
      <c r="F2" s="2303"/>
      <c r="G2" s="2303"/>
      <c r="H2" s="2303"/>
      <c r="I2" s="2303"/>
      <c r="J2" s="2303"/>
      <c r="K2" s="2304"/>
    </row>
    <row r="3" spans="1:11" ht="15" customHeight="1" x14ac:dyDescent="0.25">
      <c r="A3" s="2298" t="s">
        <v>94</v>
      </c>
      <c r="B3" s="2298" t="s">
        <v>65</v>
      </c>
      <c r="C3" s="2267" t="s">
        <v>1249</v>
      </c>
      <c r="D3" s="2300" t="s">
        <v>1632</v>
      </c>
      <c r="E3" s="2300"/>
      <c r="F3" s="2300"/>
      <c r="G3" s="2300"/>
      <c r="H3" s="2300"/>
      <c r="I3" s="2300"/>
      <c r="J3" s="2300"/>
      <c r="K3" s="2300"/>
    </row>
    <row r="4" spans="1:11" ht="63" customHeight="1" x14ac:dyDescent="0.25">
      <c r="A4" s="2299"/>
      <c r="B4" s="2299"/>
      <c r="C4" s="2305"/>
      <c r="D4" s="2301" t="s">
        <v>66</v>
      </c>
      <c r="E4" s="2301"/>
      <c r="F4" s="2301" t="s">
        <v>67</v>
      </c>
      <c r="G4" s="2301"/>
      <c r="H4" s="2301" t="s">
        <v>68</v>
      </c>
      <c r="I4" s="2301"/>
      <c r="J4" s="2301" t="s">
        <v>565</v>
      </c>
      <c r="K4" s="2301"/>
    </row>
    <row r="5" spans="1:11" ht="25.5" x14ac:dyDescent="0.25">
      <c r="A5" s="2299"/>
      <c r="B5" s="2299"/>
      <c r="C5" s="1455" t="s">
        <v>1067</v>
      </c>
      <c r="D5" s="1455" t="s">
        <v>98</v>
      </c>
      <c r="E5" s="1455" t="s">
        <v>95</v>
      </c>
      <c r="F5" s="1455" t="s">
        <v>98</v>
      </c>
      <c r="G5" s="1455" t="s">
        <v>95</v>
      </c>
      <c r="H5" s="1455" t="s">
        <v>98</v>
      </c>
      <c r="I5" s="1455" t="s">
        <v>95</v>
      </c>
      <c r="J5" s="1455" t="s">
        <v>98</v>
      </c>
      <c r="K5" s="1455" t="s">
        <v>95</v>
      </c>
    </row>
    <row r="6" spans="1:11" ht="14.25" customHeight="1" x14ac:dyDescent="0.25">
      <c r="A6" s="2290" t="s">
        <v>566</v>
      </c>
      <c r="B6" s="1458" t="s">
        <v>70</v>
      </c>
      <c r="C6" s="1512"/>
      <c r="D6" s="1513"/>
      <c r="E6" s="1513"/>
      <c r="F6" s="1513"/>
      <c r="G6" s="1513"/>
      <c r="H6" s="1513">
        <v>10</v>
      </c>
      <c r="I6" s="1513">
        <v>20</v>
      </c>
      <c r="J6" s="1514">
        <f>IF(SUM(D6,F6,H6)=0,"",SUM(D6,F6,H6))</f>
        <v>10</v>
      </c>
      <c r="K6" s="1514">
        <f>IF(SUM(E6,G6,I6)=0,"",SUM(E6,G6,I6))</f>
        <v>20</v>
      </c>
    </row>
    <row r="7" spans="1:11" ht="14.25" customHeight="1" x14ac:dyDescent="0.25">
      <c r="A7" s="2290"/>
      <c r="B7" s="1458" t="s">
        <v>71</v>
      </c>
      <c r="C7" s="1512"/>
      <c r="D7" s="1513"/>
      <c r="E7" s="1513"/>
      <c r="F7" s="1513"/>
      <c r="G7" s="1513"/>
      <c r="H7" s="1513">
        <v>20</v>
      </c>
      <c r="I7" s="1513">
        <v>25</v>
      </c>
      <c r="J7" s="1514">
        <f>IF(SUM(D7,F7,H7)=0,"",SUM(D7,F7,H7))</f>
        <v>20</v>
      </c>
      <c r="K7" s="1514">
        <f>IF(SUM(E7,G7,I7)=0,"",SUM(E7,G7,I7))</f>
        <v>25</v>
      </c>
    </row>
    <row r="8" spans="1:11" ht="14.25" customHeight="1" x14ac:dyDescent="0.25">
      <c r="A8" s="2290" t="s">
        <v>69</v>
      </c>
      <c r="B8" s="1458" t="s">
        <v>70</v>
      </c>
      <c r="C8" s="1514"/>
      <c r="D8" s="1514"/>
      <c r="E8" s="1514"/>
      <c r="F8" s="1514"/>
      <c r="G8" s="1514"/>
      <c r="H8" s="1514"/>
      <c r="I8" s="1514"/>
      <c r="J8" s="1514" t="str">
        <f t="shared" ref="J8:K24" si="0">IF(SUM(D8,F8,H8)=0,"",SUM(D8,F8,H8))</f>
        <v/>
      </c>
      <c r="K8" s="1514" t="str">
        <f t="shared" si="0"/>
        <v/>
      </c>
    </row>
    <row r="9" spans="1:11" ht="14.25" customHeight="1" x14ac:dyDescent="0.25">
      <c r="A9" s="2290"/>
      <c r="B9" s="1458" t="s">
        <v>71</v>
      </c>
      <c r="C9" s="1514"/>
      <c r="D9" s="1514"/>
      <c r="E9" s="1514"/>
      <c r="F9" s="1514"/>
      <c r="G9" s="1514"/>
      <c r="H9" s="1514"/>
      <c r="I9" s="1514"/>
      <c r="J9" s="1514" t="str">
        <f t="shared" si="0"/>
        <v/>
      </c>
      <c r="K9" s="1514" t="str">
        <f t="shared" si="0"/>
        <v/>
      </c>
    </row>
    <row r="10" spans="1:11" ht="14.25" customHeight="1" x14ac:dyDescent="0.25">
      <c r="A10" s="2290" t="s">
        <v>72</v>
      </c>
      <c r="B10" s="1458" t="s">
        <v>70</v>
      </c>
      <c r="C10" s="1514"/>
      <c r="D10" s="1514"/>
      <c r="E10" s="1514"/>
      <c r="F10" s="1514"/>
      <c r="G10" s="1514"/>
      <c r="H10" s="1514"/>
      <c r="I10" s="1514"/>
      <c r="J10" s="1514" t="str">
        <f t="shared" si="0"/>
        <v/>
      </c>
      <c r="K10" s="1514" t="str">
        <f t="shared" si="0"/>
        <v/>
      </c>
    </row>
    <row r="11" spans="1:11" ht="14.25" customHeight="1" x14ac:dyDescent="0.25">
      <c r="A11" s="2290"/>
      <c r="B11" s="1458" t="s">
        <v>71</v>
      </c>
      <c r="C11" s="1514"/>
      <c r="D11" s="1514"/>
      <c r="E11" s="1514"/>
      <c r="F11" s="1514"/>
      <c r="G11" s="1514"/>
      <c r="H11" s="1514"/>
      <c r="I11" s="1514"/>
      <c r="J11" s="1514" t="str">
        <f t="shared" si="0"/>
        <v/>
      </c>
      <c r="K11" s="1514" t="str">
        <f t="shared" si="0"/>
        <v/>
      </c>
    </row>
    <row r="12" spans="1:11" ht="14.25" customHeight="1" x14ac:dyDescent="0.25">
      <c r="A12" s="2290" t="s">
        <v>97</v>
      </c>
      <c r="B12" s="1458" t="s">
        <v>70</v>
      </c>
      <c r="C12" s="1514"/>
      <c r="D12" s="1514"/>
      <c r="E12" s="1514"/>
      <c r="F12" s="1514"/>
      <c r="G12" s="1514"/>
      <c r="H12" s="1514"/>
      <c r="I12" s="1514"/>
      <c r="J12" s="1514" t="str">
        <f t="shared" si="0"/>
        <v/>
      </c>
      <c r="K12" s="1514" t="str">
        <f t="shared" si="0"/>
        <v/>
      </c>
    </row>
    <row r="13" spans="1:11" ht="14.25" customHeight="1" x14ac:dyDescent="0.25">
      <c r="A13" s="2290"/>
      <c r="B13" s="1458" t="s">
        <v>71</v>
      </c>
      <c r="C13" s="1514"/>
      <c r="D13" s="1514"/>
      <c r="E13" s="1514"/>
      <c r="F13" s="1514"/>
      <c r="G13" s="1514"/>
      <c r="H13" s="1514"/>
      <c r="I13" s="1514"/>
      <c r="J13" s="1514" t="str">
        <f t="shared" si="0"/>
        <v/>
      </c>
      <c r="K13" s="1514" t="str">
        <f t="shared" si="0"/>
        <v/>
      </c>
    </row>
    <row r="14" spans="1:11" ht="14.25" customHeight="1" x14ac:dyDescent="0.25">
      <c r="A14" s="2290" t="s">
        <v>73</v>
      </c>
      <c r="B14" s="1458" t="s">
        <v>70</v>
      </c>
      <c r="C14" s="1514"/>
      <c r="D14" s="1514"/>
      <c r="E14" s="1514"/>
      <c r="F14" s="1514"/>
      <c r="G14" s="1514"/>
      <c r="H14" s="1514"/>
      <c r="I14" s="1514"/>
      <c r="J14" s="1514" t="str">
        <f t="shared" si="0"/>
        <v/>
      </c>
      <c r="K14" s="1514" t="str">
        <f t="shared" si="0"/>
        <v/>
      </c>
    </row>
    <row r="15" spans="1:11" ht="14.25" customHeight="1" x14ac:dyDescent="0.25">
      <c r="A15" s="2290"/>
      <c r="B15" s="1458" t="s">
        <v>71</v>
      </c>
      <c r="C15" s="1514"/>
      <c r="D15" s="1514"/>
      <c r="E15" s="1514"/>
      <c r="F15" s="1514"/>
      <c r="G15" s="1514"/>
      <c r="H15" s="1514"/>
      <c r="I15" s="1514"/>
      <c r="J15" s="1514" t="str">
        <f t="shared" si="0"/>
        <v/>
      </c>
      <c r="K15" s="1514" t="str">
        <f t="shared" si="0"/>
        <v/>
      </c>
    </row>
    <row r="16" spans="1:11" ht="14.25" customHeight="1" x14ac:dyDescent="0.25">
      <c r="A16" s="2290" t="s">
        <v>74</v>
      </c>
      <c r="B16" s="1458" t="s">
        <v>70</v>
      </c>
      <c r="C16" s="1514"/>
      <c r="D16" s="1514"/>
      <c r="E16" s="1514"/>
      <c r="F16" s="1514"/>
      <c r="G16" s="1514"/>
      <c r="H16" s="1514"/>
      <c r="I16" s="1514"/>
      <c r="J16" s="1514" t="str">
        <f t="shared" si="0"/>
        <v/>
      </c>
      <c r="K16" s="1514" t="str">
        <f t="shared" si="0"/>
        <v/>
      </c>
    </row>
    <row r="17" spans="1:11" ht="14.25" customHeight="1" x14ac:dyDescent="0.25">
      <c r="A17" s="2290"/>
      <c r="B17" s="1458" t="s">
        <v>71</v>
      </c>
      <c r="C17" s="1514"/>
      <c r="D17" s="1514"/>
      <c r="E17" s="1514"/>
      <c r="F17" s="1514"/>
      <c r="G17" s="1514"/>
      <c r="H17" s="1514"/>
      <c r="I17" s="1514"/>
      <c r="J17" s="1514" t="str">
        <f t="shared" si="0"/>
        <v/>
      </c>
      <c r="K17" s="1514" t="str">
        <f t="shared" si="0"/>
        <v/>
      </c>
    </row>
    <row r="18" spans="1:11" ht="14.25" customHeight="1" x14ac:dyDescent="0.25">
      <c r="A18" s="2290" t="s">
        <v>75</v>
      </c>
      <c r="B18" s="1458" t="s">
        <v>70</v>
      </c>
      <c r="C18" s="1514"/>
      <c r="D18" s="1514"/>
      <c r="E18" s="1514"/>
      <c r="F18" s="1514"/>
      <c r="G18" s="1514"/>
      <c r="H18" s="1514"/>
      <c r="I18" s="1514"/>
      <c r="J18" s="1514" t="str">
        <f t="shared" si="0"/>
        <v/>
      </c>
      <c r="K18" s="1514" t="str">
        <f t="shared" si="0"/>
        <v/>
      </c>
    </row>
    <row r="19" spans="1:11" ht="14.25" customHeight="1" x14ac:dyDescent="0.25">
      <c r="A19" s="2290"/>
      <c r="B19" s="1458" t="s">
        <v>71</v>
      </c>
      <c r="C19" s="1514"/>
      <c r="D19" s="1514"/>
      <c r="E19" s="1514"/>
      <c r="F19" s="1514"/>
      <c r="G19" s="1514"/>
      <c r="H19" s="1514"/>
      <c r="I19" s="1514"/>
      <c r="J19" s="1514" t="str">
        <f t="shared" si="0"/>
        <v/>
      </c>
      <c r="K19" s="1514" t="str">
        <f t="shared" si="0"/>
        <v/>
      </c>
    </row>
    <row r="20" spans="1:11" ht="14.25" customHeight="1" x14ac:dyDescent="0.25">
      <c r="A20" s="2290" t="s">
        <v>76</v>
      </c>
      <c r="B20" s="1458" t="s">
        <v>70</v>
      </c>
      <c r="C20" s="1514"/>
      <c r="D20" s="1514"/>
      <c r="E20" s="1514"/>
      <c r="F20" s="1514"/>
      <c r="G20" s="1514"/>
      <c r="H20" s="1514"/>
      <c r="I20" s="1514"/>
      <c r="J20" s="1514" t="str">
        <f t="shared" si="0"/>
        <v/>
      </c>
      <c r="K20" s="1514" t="str">
        <f t="shared" si="0"/>
        <v/>
      </c>
    </row>
    <row r="21" spans="1:11" ht="14.25" customHeight="1" x14ac:dyDescent="0.25">
      <c r="A21" s="2290"/>
      <c r="B21" s="1458" t="s">
        <v>71</v>
      </c>
      <c r="C21" s="1514"/>
      <c r="D21" s="1514"/>
      <c r="E21" s="1514"/>
      <c r="F21" s="1514"/>
      <c r="G21" s="1514"/>
      <c r="H21" s="1514"/>
      <c r="I21" s="1514"/>
      <c r="J21" s="1514" t="str">
        <f t="shared" si="0"/>
        <v/>
      </c>
      <c r="K21" s="1514" t="str">
        <f t="shared" si="0"/>
        <v/>
      </c>
    </row>
    <row r="22" spans="1:11" ht="14.25" customHeight="1" x14ac:dyDescent="0.25">
      <c r="A22" s="2290" t="s">
        <v>77</v>
      </c>
      <c r="B22" s="1458" t="s">
        <v>70</v>
      </c>
      <c r="C22" s="1515" t="str">
        <f t="shared" ref="C22:H22" si="1">IF(SUM(C10,C12,C14,C16,C8,C6)=0,"",SUM(C6,C8,C10,C12,C14,C16))</f>
        <v/>
      </c>
      <c r="D22" s="1515" t="str">
        <f t="shared" si="1"/>
        <v/>
      </c>
      <c r="E22" s="1515" t="str">
        <f t="shared" si="1"/>
        <v/>
      </c>
      <c r="F22" s="1515" t="str">
        <f t="shared" si="1"/>
        <v/>
      </c>
      <c r="G22" s="1515" t="str">
        <f t="shared" si="1"/>
        <v/>
      </c>
      <c r="H22" s="1515">
        <f t="shared" si="1"/>
        <v>10</v>
      </c>
      <c r="I22" s="1515">
        <f>IF(SUM(I10,I12,I14,I16,I8,I6)=0,"",SUM(I6,I8,I10,I12,I14,I16))</f>
        <v>20</v>
      </c>
      <c r="J22" s="1514">
        <f t="shared" si="0"/>
        <v>10</v>
      </c>
      <c r="K22" s="1514">
        <f t="shared" si="0"/>
        <v>20</v>
      </c>
    </row>
    <row r="23" spans="1:11" ht="14.25" customHeight="1" x14ac:dyDescent="0.25">
      <c r="A23" s="2290"/>
      <c r="B23" s="1458" t="s">
        <v>71</v>
      </c>
      <c r="C23" s="1515" t="str">
        <f t="shared" ref="C23:H23" si="2">IF(SUM(C9,C7,C11,C13,C15,C17)=0,"",SUM(C9,C7,C11,C13,C15,C17))</f>
        <v/>
      </c>
      <c r="D23" s="1515" t="str">
        <f t="shared" si="2"/>
        <v/>
      </c>
      <c r="E23" s="1515" t="str">
        <f t="shared" si="2"/>
        <v/>
      </c>
      <c r="F23" s="1515" t="str">
        <f t="shared" si="2"/>
        <v/>
      </c>
      <c r="G23" s="1515" t="str">
        <f t="shared" si="2"/>
        <v/>
      </c>
      <c r="H23" s="1515">
        <f t="shared" si="2"/>
        <v>20</v>
      </c>
      <c r="I23" s="1515">
        <f>IF(SUM(I9,I7,I11,I13,I15,I17)=0,"",SUM(I9,I7,I11,I13,I15,I17))</f>
        <v>25</v>
      </c>
      <c r="J23" s="1514">
        <f t="shared" si="0"/>
        <v>20</v>
      </c>
      <c r="K23" s="1514">
        <f t="shared" si="0"/>
        <v>25</v>
      </c>
    </row>
    <row r="24" spans="1:11" x14ac:dyDescent="0.25">
      <c r="A24" s="1509" t="s">
        <v>29</v>
      </c>
      <c r="B24" s="1464"/>
      <c r="C24" s="1464">
        <f>SUM(C22:C23)</f>
        <v>0</v>
      </c>
      <c r="D24" s="1464">
        <f t="shared" ref="D24:I24" si="3">SUM(D22:D23)</f>
        <v>0</v>
      </c>
      <c r="E24" s="1464">
        <f t="shared" si="3"/>
        <v>0</v>
      </c>
      <c r="F24" s="1464">
        <f t="shared" si="3"/>
        <v>0</v>
      </c>
      <c r="G24" s="1464">
        <f t="shared" si="3"/>
        <v>0</v>
      </c>
      <c r="H24" s="1464">
        <f t="shared" si="3"/>
        <v>30</v>
      </c>
      <c r="I24" s="1464">
        <f t="shared" si="3"/>
        <v>45</v>
      </c>
      <c r="J24" s="1510">
        <f t="shared" si="0"/>
        <v>30</v>
      </c>
      <c r="K24" s="1510">
        <f t="shared" si="0"/>
        <v>45</v>
      </c>
    </row>
    <row r="25" spans="1:11" ht="13.5" customHeight="1" x14ac:dyDescent="0.25">
      <c r="A25" s="2293" t="s">
        <v>1562</v>
      </c>
      <c r="B25" s="2294"/>
      <c r="C25" s="2294"/>
      <c r="D25" s="2294"/>
      <c r="E25" s="2294"/>
      <c r="F25" s="2294"/>
      <c r="G25" s="2294"/>
      <c r="H25" s="2294"/>
      <c r="I25" s="2294"/>
      <c r="J25" s="1507" t="s">
        <v>1561</v>
      </c>
      <c r="K25" s="1508" t="s">
        <v>1560</v>
      </c>
    </row>
    <row r="26" spans="1:11" ht="13.5" customHeight="1" x14ac:dyDescent="0.25">
      <c r="A26" s="2291"/>
      <c r="B26" s="2292"/>
      <c r="C26" s="2292"/>
      <c r="D26" s="2292"/>
      <c r="E26" s="2292"/>
      <c r="F26" s="2292"/>
      <c r="G26" s="2292"/>
      <c r="H26" s="2292"/>
      <c r="I26" s="2292"/>
      <c r="J26" s="2292"/>
      <c r="K26" s="1511" t="s">
        <v>1527</v>
      </c>
    </row>
    <row r="32" spans="1:11" x14ac:dyDescent="0.25">
      <c r="J32" s="641"/>
    </row>
    <row r="38" spans="3:4" x14ac:dyDescent="0.25">
      <c r="C38" s="2">
        <f>IFERROR(AVERAGE(C4:C37),"")</f>
        <v>0</v>
      </c>
      <c r="D38" s="2">
        <f>IFERROR(AVERAGE(D4:D37),"")</f>
        <v>0</v>
      </c>
    </row>
  </sheetData>
  <mergeCells count="21">
    <mergeCell ref="A1:K1"/>
    <mergeCell ref="A3:A5"/>
    <mergeCell ref="B3:B5"/>
    <mergeCell ref="D3:K3"/>
    <mergeCell ref="D4:E4"/>
    <mergeCell ref="F4:G4"/>
    <mergeCell ref="H4:I4"/>
    <mergeCell ref="J4:K4"/>
    <mergeCell ref="A2:K2"/>
    <mergeCell ref="C3:C4"/>
    <mergeCell ref="A26:J26"/>
    <mergeCell ref="A18:A19"/>
    <mergeCell ref="A20:A21"/>
    <mergeCell ref="A22:A23"/>
    <mergeCell ref="A25:I25"/>
    <mergeCell ref="A16:A17"/>
    <mergeCell ref="A6:A7"/>
    <mergeCell ref="A8:A9"/>
    <mergeCell ref="A10:A11"/>
    <mergeCell ref="A12:A13"/>
    <mergeCell ref="A14:A15"/>
  </mergeCells>
  <pageMargins left="0.7" right="0.7" top="0.75" bottom="0.75" header="0.3" footer="0.3"/>
  <pageSetup orientation="portrait" r:id="rId1"/>
  <ignoredErrors>
    <ignoredError sqref="J6:J24 K21:K23 K6:K20"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P20"/>
  <sheetViews>
    <sheetView workbookViewId="0">
      <selection sqref="A1:H1"/>
    </sheetView>
  </sheetViews>
  <sheetFormatPr defaultRowHeight="12.75" x14ac:dyDescent="0.2"/>
  <cols>
    <col min="1" max="1" width="35.7109375" style="9" customWidth="1"/>
    <col min="2" max="2" width="3.85546875" style="9" hidden="1" customWidth="1"/>
    <col min="3" max="5" width="9.28515625" style="9" customWidth="1"/>
    <col min="6" max="7" width="9.28515625" style="9" hidden="1" customWidth="1"/>
    <col min="8" max="8" width="9.28515625" style="9" customWidth="1"/>
    <col min="9" max="11" width="9.28515625" style="9" hidden="1" customWidth="1"/>
    <col min="12" max="16384" width="9.140625" style="9"/>
  </cols>
  <sheetData>
    <row r="1" spans="1:16" ht="16.5" x14ac:dyDescent="0.3">
      <c r="A1" s="2031" t="s">
        <v>725</v>
      </c>
      <c r="B1" s="2031"/>
      <c r="C1" s="2031"/>
      <c r="D1" s="2031"/>
      <c r="E1" s="2031"/>
      <c r="F1" s="2031"/>
      <c r="G1" s="2031"/>
      <c r="H1" s="2031"/>
      <c r="I1" s="569"/>
      <c r="J1" s="569"/>
      <c r="K1" s="569"/>
      <c r="M1" s="1677"/>
    </row>
    <row r="2" spans="1:16" x14ac:dyDescent="0.2">
      <c r="A2" s="2035" t="s">
        <v>860</v>
      </c>
      <c r="B2" s="2036"/>
      <c r="C2" s="2036"/>
      <c r="D2" s="2036"/>
      <c r="E2" s="2036"/>
      <c r="F2" s="2036"/>
      <c r="G2" s="2036"/>
      <c r="H2" s="2037"/>
      <c r="I2" s="854"/>
      <c r="J2" s="854"/>
      <c r="K2" s="854"/>
      <c r="M2" s="1677"/>
    </row>
    <row r="3" spans="1:16" x14ac:dyDescent="0.2">
      <c r="A3" s="2032" t="s">
        <v>35</v>
      </c>
      <c r="B3" s="2032" t="s">
        <v>128</v>
      </c>
      <c r="C3" s="1247" t="s">
        <v>1673</v>
      </c>
      <c r="D3" s="1247" t="s">
        <v>1621</v>
      </c>
      <c r="E3" s="1247" t="s">
        <v>1618</v>
      </c>
      <c r="F3" s="2034" t="s">
        <v>1619</v>
      </c>
      <c r="G3" s="2034"/>
      <c r="H3" s="2034"/>
      <c r="I3" s="2028" t="s">
        <v>546</v>
      </c>
      <c r="J3" s="2029"/>
      <c r="K3" s="2030"/>
    </row>
    <row r="4" spans="1:16" ht="19.5" customHeight="1" x14ac:dyDescent="0.2">
      <c r="A4" s="2033"/>
      <c r="B4" s="2033"/>
      <c r="C4" s="1678" t="s">
        <v>95</v>
      </c>
      <c r="D4" s="1678" t="s">
        <v>95</v>
      </c>
      <c r="E4" s="1678" t="s">
        <v>95</v>
      </c>
      <c r="F4" s="1678" t="s">
        <v>95</v>
      </c>
      <c r="G4" s="1678" t="s">
        <v>95</v>
      </c>
      <c r="H4" s="1678" t="s">
        <v>95</v>
      </c>
      <c r="I4" s="1679" t="s">
        <v>543</v>
      </c>
      <c r="J4" s="1680" t="s">
        <v>544</v>
      </c>
      <c r="K4" s="1681" t="s">
        <v>545</v>
      </c>
    </row>
    <row r="5" spans="1:16" ht="12" customHeight="1" x14ac:dyDescent="0.2">
      <c r="A5" s="1682"/>
      <c r="B5" s="1682"/>
      <c r="C5" s="1247" t="s">
        <v>1067</v>
      </c>
      <c r="D5" s="1247" t="s">
        <v>1067</v>
      </c>
      <c r="E5" s="1247" t="s">
        <v>1067</v>
      </c>
      <c r="F5" s="1247" t="s">
        <v>1067</v>
      </c>
      <c r="G5" s="1247" t="s">
        <v>1067</v>
      </c>
      <c r="H5" s="1247" t="s">
        <v>1067</v>
      </c>
      <c r="I5" s="1683"/>
      <c r="J5" s="1684"/>
      <c r="K5" s="1685"/>
    </row>
    <row r="6" spans="1:16" x14ac:dyDescent="0.2">
      <c r="A6" s="1686" t="s">
        <v>1775</v>
      </c>
      <c r="B6" s="1687"/>
      <c r="C6" s="1688"/>
      <c r="D6" s="1688"/>
      <c r="E6" s="1688"/>
      <c r="F6" s="1688"/>
      <c r="G6" s="1688"/>
      <c r="H6" s="1688"/>
      <c r="I6" s="1689"/>
      <c r="J6" s="1690"/>
      <c r="K6" s="1691"/>
      <c r="P6" s="1692"/>
    </row>
    <row r="7" spans="1:16" x14ac:dyDescent="0.2">
      <c r="A7" s="1693" t="s">
        <v>462</v>
      </c>
      <c r="B7" s="1687"/>
      <c r="C7" s="1694">
        <v>856567</v>
      </c>
      <c r="D7" s="1694">
        <v>545664</v>
      </c>
      <c r="E7" s="1694">
        <v>654684</v>
      </c>
      <c r="F7" s="1694"/>
      <c r="G7" s="1694"/>
      <c r="H7" s="1694">
        <v>845644</v>
      </c>
      <c r="I7" s="1695"/>
      <c r="J7" s="1696"/>
      <c r="K7" s="1697"/>
    </row>
    <row r="8" spans="1:16" x14ac:dyDescent="0.2">
      <c r="A8" s="1693" t="s">
        <v>463</v>
      </c>
      <c r="B8" s="1687"/>
      <c r="C8" s="1694">
        <v>646856</v>
      </c>
      <c r="D8" s="1694">
        <v>865456</v>
      </c>
      <c r="E8" s="1694">
        <v>456486</v>
      </c>
      <c r="F8" s="1694"/>
      <c r="G8" s="1694"/>
      <c r="H8" s="1694">
        <v>486454</v>
      </c>
      <c r="I8" s="1695"/>
      <c r="J8" s="1696"/>
      <c r="K8" s="1697"/>
    </row>
    <row r="9" spans="1:16" x14ac:dyDescent="0.2">
      <c r="A9" s="1693" t="s">
        <v>716</v>
      </c>
      <c r="B9" s="1687">
        <v>2</v>
      </c>
      <c r="C9" s="1694">
        <v>486456</v>
      </c>
      <c r="D9" s="1694">
        <v>486468</v>
      </c>
      <c r="E9" s="1694">
        <v>464864</v>
      </c>
      <c r="F9" s="1694"/>
      <c r="G9" s="1694"/>
      <c r="H9" s="1694">
        <v>546486</v>
      </c>
      <c r="I9" s="1695"/>
      <c r="J9" s="1696"/>
      <c r="K9" s="1697"/>
    </row>
    <row r="10" spans="1:16" x14ac:dyDescent="0.2">
      <c r="A10" s="1693" t="s">
        <v>717</v>
      </c>
      <c r="B10" s="1687">
        <v>4</v>
      </c>
      <c r="C10" s="1694"/>
      <c r="D10" s="1694"/>
      <c r="E10" s="1694"/>
      <c r="F10" s="1694"/>
      <c r="G10" s="1694"/>
      <c r="H10" s="1694"/>
      <c r="I10" s="1695"/>
      <c r="J10" s="1696"/>
      <c r="K10" s="1697"/>
    </row>
    <row r="11" spans="1:16" x14ac:dyDescent="0.2">
      <c r="A11" s="1698" t="s">
        <v>466</v>
      </c>
      <c r="B11" s="1687"/>
      <c r="C11" s="1699">
        <f t="shared" ref="C11:K11" si="0">SUM(C7:C10)</f>
        <v>1989879</v>
      </c>
      <c r="D11" s="1699">
        <f t="shared" si="0"/>
        <v>1897588</v>
      </c>
      <c r="E11" s="1699">
        <f t="shared" si="0"/>
        <v>1576034</v>
      </c>
      <c r="F11" s="1699">
        <f t="shared" si="0"/>
        <v>0</v>
      </c>
      <c r="G11" s="1699">
        <f t="shared" si="0"/>
        <v>0</v>
      </c>
      <c r="H11" s="1699">
        <f t="shared" si="0"/>
        <v>1878584</v>
      </c>
      <c r="I11" s="1700">
        <f t="shared" si="0"/>
        <v>0</v>
      </c>
      <c r="J11" s="1701">
        <f t="shared" si="0"/>
        <v>0</v>
      </c>
      <c r="K11" s="1702">
        <f t="shared" si="0"/>
        <v>0</v>
      </c>
    </row>
    <row r="12" spans="1:16" x14ac:dyDescent="0.2">
      <c r="A12" s="1703" t="s">
        <v>721</v>
      </c>
      <c r="B12" s="1687"/>
      <c r="C12" s="1704">
        <f t="shared" ref="C12:H12" si="1">C11/C19</f>
        <v>0.80355808079278446</v>
      </c>
      <c r="D12" s="1704">
        <f t="shared" si="1"/>
        <v>0.79595343038970756</v>
      </c>
      <c r="E12" s="1704">
        <f t="shared" si="1"/>
        <v>0.76414140189770619</v>
      </c>
      <c r="F12" s="1704" t="e">
        <f t="shared" si="1"/>
        <v>#DIV/0!</v>
      </c>
      <c r="G12" s="1704" t="e">
        <f t="shared" si="1"/>
        <v>#DIV/0!</v>
      </c>
      <c r="H12" s="1704">
        <f t="shared" si="1"/>
        <v>0.79431383824375068</v>
      </c>
      <c r="I12" s="1689"/>
      <c r="J12" s="1690"/>
      <c r="K12" s="1691"/>
    </row>
    <row r="13" spans="1:16" x14ac:dyDescent="0.2">
      <c r="A13" s="1686" t="s">
        <v>1776</v>
      </c>
      <c r="B13" s="1687"/>
      <c r="C13" s="1688"/>
      <c r="D13" s="1688"/>
      <c r="E13" s="1688"/>
      <c r="F13" s="1688"/>
      <c r="G13" s="1688"/>
      <c r="H13" s="1688"/>
      <c r="I13" s="1689"/>
      <c r="J13" s="1690"/>
      <c r="K13" s="1691"/>
    </row>
    <row r="14" spans="1:16" x14ac:dyDescent="0.2">
      <c r="A14" s="1693" t="s">
        <v>719</v>
      </c>
      <c r="B14" s="1687">
        <v>3</v>
      </c>
      <c r="C14" s="1694"/>
      <c r="D14" s="1694"/>
      <c r="E14" s="1694"/>
      <c r="F14" s="1694"/>
      <c r="G14" s="1694"/>
      <c r="H14" s="1694"/>
      <c r="I14" s="1695"/>
      <c r="J14" s="1696"/>
      <c r="K14" s="1697"/>
    </row>
    <row r="15" spans="1:16" x14ac:dyDescent="0.2">
      <c r="A15" s="1693" t="s">
        <v>720</v>
      </c>
      <c r="B15" s="1687">
        <f>B10</f>
        <v>4</v>
      </c>
      <c r="C15" s="1694">
        <v>486456</v>
      </c>
      <c r="D15" s="1694">
        <v>486456</v>
      </c>
      <c r="E15" s="1694">
        <v>486456</v>
      </c>
      <c r="F15" s="1694"/>
      <c r="G15" s="1694"/>
      <c r="H15" s="1694">
        <v>486456</v>
      </c>
      <c r="I15" s="1695"/>
      <c r="J15" s="1696"/>
      <c r="K15" s="1697"/>
    </row>
    <row r="16" spans="1:16" x14ac:dyDescent="0.2">
      <c r="A16" s="1693" t="s">
        <v>469</v>
      </c>
      <c r="B16" s="1687"/>
      <c r="C16" s="1694"/>
      <c r="D16" s="1694"/>
      <c r="E16" s="1694"/>
      <c r="F16" s="1694"/>
      <c r="G16" s="1694"/>
      <c r="H16" s="1694"/>
      <c r="I16" s="1695"/>
      <c r="J16" s="1696"/>
      <c r="K16" s="1697"/>
    </row>
    <row r="17" spans="1:11" x14ac:dyDescent="0.2">
      <c r="A17" s="1698" t="s">
        <v>1110</v>
      </c>
      <c r="B17" s="1687"/>
      <c r="C17" s="1699">
        <f>SUM(C14:C16)</f>
        <v>486456</v>
      </c>
      <c r="D17" s="1699">
        <f t="shared" ref="D17:H17" si="2">SUM(D14:D16)</f>
        <v>486456</v>
      </c>
      <c r="E17" s="1699">
        <f t="shared" si="2"/>
        <v>486456</v>
      </c>
      <c r="F17" s="1699">
        <f t="shared" si="2"/>
        <v>0</v>
      </c>
      <c r="G17" s="1699">
        <f t="shared" si="2"/>
        <v>0</v>
      </c>
      <c r="H17" s="1699">
        <f t="shared" si="2"/>
        <v>486456</v>
      </c>
      <c r="I17" s="1705">
        <f t="shared" ref="I17:K17" si="3">SUM(I14:I16)</f>
        <v>0</v>
      </c>
      <c r="J17" s="1706">
        <f t="shared" si="3"/>
        <v>0</v>
      </c>
      <c r="K17" s="1707">
        <f t="shared" si="3"/>
        <v>0</v>
      </c>
    </row>
    <row r="18" spans="1:11" x14ac:dyDescent="0.2">
      <c r="A18" s="1703" t="s">
        <v>722</v>
      </c>
      <c r="B18" s="1687"/>
      <c r="C18" s="1704">
        <f t="shared" ref="C18:H18" si="4">C17/C19</f>
        <v>0.19644191920721552</v>
      </c>
      <c r="D18" s="1704">
        <f t="shared" si="4"/>
        <v>0.20404656961029244</v>
      </c>
      <c r="E18" s="1704">
        <f t="shared" si="4"/>
        <v>0.23585859810229384</v>
      </c>
      <c r="F18" s="1704" t="e">
        <f t="shared" si="4"/>
        <v>#DIV/0!</v>
      </c>
      <c r="G18" s="1704" t="e">
        <f t="shared" si="4"/>
        <v>#DIV/0!</v>
      </c>
      <c r="H18" s="1704">
        <f t="shared" si="4"/>
        <v>0.20568616175624937</v>
      </c>
      <c r="I18" s="1700"/>
      <c r="J18" s="1701"/>
      <c r="K18" s="1702"/>
    </row>
    <row r="19" spans="1:11" x14ac:dyDescent="0.2">
      <c r="A19" s="1708" t="s">
        <v>723</v>
      </c>
      <c r="B19" s="1709">
        <v>5</v>
      </c>
      <c r="C19" s="1710">
        <f t="shared" ref="C19:K19" si="5">C11+C17</f>
        <v>2476335</v>
      </c>
      <c r="D19" s="1710">
        <f t="shared" si="5"/>
        <v>2384044</v>
      </c>
      <c r="E19" s="1710">
        <f t="shared" si="5"/>
        <v>2062490</v>
      </c>
      <c r="F19" s="1710">
        <f t="shared" si="5"/>
        <v>0</v>
      </c>
      <c r="G19" s="1710">
        <f t="shared" si="5"/>
        <v>0</v>
      </c>
      <c r="H19" s="1710">
        <f t="shared" si="5"/>
        <v>2365040</v>
      </c>
      <c r="I19" s="1711">
        <f t="shared" si="5"/>
        <v>0</v>
      </c>
      <c r="J19" s="1712">
        <f t="shared" si="5"/>
        <v>0</v>
      </c>
      <c r="K19" s="1713">
        <f t="shared" si="5"/>
        <v>0</v>
      </c>
    </row>
    <row r="20" spans="1:11" ht="13.5" customHeight="1" x14ac:dyDescent="0.2">
      <c r="A20" s="1141" t="s">
        <v>724</v>
      </c>
      <c r="B20" s="1142"/>
      <c r="C20" s="1143"/>
      <c r="D20" s="1143"/>
      <c r="E20" s="2026" t="s">
        <v>1777</v>
      </c>
      <c r="F20" s="2026"/>
      <c r="G20" s="2026"/>
      <c r="H20" s="2027"/>
      <c r="I20" s="1714"/>
      <c r="J20" s="1715"/>
      <c r="K20" s="1716"/>
    </row>
  </sheetData>
  <mergeCells count="7">
    <mergeCell ref="E20:H20"/>
    <mergeCell ref="I3:K3"/>
    <mergeCell ref="A1:H1"/>
    <mergeCell ref="A3:A4"/>
    <mergeCell ref="B3:B4"/>
    <mergeCell ref="F3:H3"/>
    <mergeCell ref="A2:H2"/>
  </mergeCells>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sqref="A1:C1"/>
    </sheetView>
  </sheetViews>
  <sheetFormatPr defaultRowHeight="15" x14ac:dyDescent="0.25"/>
  <cols>
    <col min="1" max="1" width="37.7109375" style="2" customWidth="1"/>
    <col min="2" max="2" width="18" style="2" customWidth="1"/>
    <col min="3" max="3" width="39.42578125" style="2" customWidth="1"/>
    <col min="4" max="16384" width="9.140625" style="2"/>
  </cols>
  <sheetData>
    <row r="1" spans="1:3" ht="18" customHeight="1" x14ac:dyDescent="0.25">
      <c r="A1" s="2308" t="s">
        <v>771</v>
      </c>
      <c r="B1" s="2309"/>
      <c r="C1" s="2310"/>
    </row>
    <row r="2" spans="1:3" x14ac:dyDescent="0.25">
      <c r="A2" s="1516" t="s">
        <v>78</v>
      </c>
      <c r="B2" s="1516" t="s">
        <v>65</v>
      </c>
      <c r="C2" s="1516" t="s">
        <v>29</v>
      </c>
    </row>
    <row r="3" spans="1:3" ht="14.25" customHeight="1" x14ac:dyDescent="0.25">
      <c r="A3" s="2306" t="s">
        <v>31</v>
      </c>
      <c r="B3" s="1163" t="s">
        <v>70</v>
      </c>
      <c r="C3" s="1239"/>
    </row>
    <row r="4" spans="1:3" ht="14.25" customHeight="1" x14ac:dyDescent="0.25">
      <c r="A4" s="2307"/>
      <c r="B4" s="1163" t="s">
        <v>71</v>
      </c>
      <c r="C4" s="1239"/>
    </row>
    <row r="5" spans="1:3" ht="14.25" customHeight="1" x14ac:dyDescent="0.25">
      <c r="A5" s="2306" t="s">
        <v>32</v>
      </c>
      <c r="B5" s="1163" t="s">
        <v>70</v>
      </c>
      <c r="C5" s="1239"/>
    </row>
    <row r="6" spans="1:3" ht="14.25" customHeight="1" x14ac:dyDescent="0.25">
      <c r="A6" s="2307"/>
      <c r="B6" s="1163" t="s">
        <v>71</v>
      </c>
      <c r="C6" s="1239"/>
    </row>
    <row r="7" spans="1:3" ht="14.25" customHeight="1" x14ac:dyDescent="0.25">
      <c r="A7" s="2306" t="s">
        <v>569</v>
      </c>
      <c r="B7" s="1163" t="s">
        <v>70</v>
      </c>
      <c r="C7" s="1239"/>
    </row>
    <row r="8" spans="1:3" ht="14.25" customHeight="1" x14ac:dyDescent="0.25">
      <c r="A8" s="2307"/>
      <c r="B8" s="1163" t="s">
        <v>71</v>
      </c>
      <c r="C8" s="1239"/>
    </row>
    <row r="9" spans="1:3" ht="14.25" customHeight="1" x14ac:dyDescent="0.25">
      <c r="A9" s="2306" t="s">
        <v>567</v>
      </c>
      <c r="B9" s="1163" t="s">
        <v>70</v>
      </c>
      <c r="C9" s="1239"/>
    </row>
    <row r="10" spans="1:3" ht="14.25" customHeight="1" x14ac:dyDescent="0.25">
      <c r="A10" s="2307"/>
      <c r="B10" s="1163" t="s">
        <v>71</v>
      </c>
      <c r="C10" s="1239"/>
    </row>
    <row r="11" spans="1:3" ht="14.25" customHeight="1" x14ac:dyDescent="0.25">
      <c r="A11" s="2306" t="s">
        <v>568</v>
      </c>
      <c r="B11" s="1163" t="s">
        <v>70</v>
      </c>
      <c r="C11" s="1239"/>
    </row>
    <row r="12" spans="1:3" ht="14.25" customHeight="1" x14ac:dyDescent="0.25">
      <c r="A12" s="2307"/>
      <c r="B12" s="1163" t="s">
        <v>71</v>
      </c>
      <c r="C12" s="1239"/>
    </row>
    <row r="13" spans="1:3" ht="14.25" customHeight="1" x14ac:dyDescent="0.25">
      <c r="A13" s="2306" t="s">
        <v>570</v>
      </c>
      <c r="B13" s="1163" t="s">
        <v>70</v>
      </c>
      <c r="C13" s="1239"/>
    </row>
    <row r="14" spans="1:3" ht="14.25" customHeight="1" x14ac:dyDescent="0.25">
      <c r="A14" s="2307"/>
      <c r="B14" s="1163" t="s">
        <v>71</v>
      </c>
      <c r="C14" s="1239"/>
    </row>
    <row r="15" spans="1:3" x14ac:dyDescent="0.25">
      <c r="A15" s="2311" t="s">
        <v>29</v>
      </c>
      <c r="B15" s="2312"/>
      <c r="C15" s="1517">
        <f>SUM(C3:C14)</f>
        <v>0</v>
      </c>
    </row>
    <row r="16" spans="1:3" ht="27" customHeight="1" x14ac:dyDescent="0.25">
      <c r="A16" s="2289" t="s">
        <v>1563</v>
      </c>
      <c r="B16" s="2224"/>
      <c r="C16" s="1204" t="s">
        <v>1734</v>
      </c>
    </row>
    <row r="19" spans="7:7" x14ac:dyDescent="0.25">
      <c r="G19" s="647"/>
    </row>
  </sheetData>
  <mergeCells count="9">
    <mergeCell ref="A16:B16"/>
    <mergeCell ref="A13:A14"/>
    <mergeCell ref="A1:C1"/>
    <mergeCell ref="A3:A4"/>
    <mergeCell ref="A5:A6"/>
    <mergeCell ref="A7:A8"/>
    <mergeCell ref="A9:A10"/>
    <mergeCell ref="A11:A12"/>
    <mergeCell ref="A15:B15"/>
  </mergeCells>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workbookViewId="0">
      <selection sqref="A1:E1"/>
    </sheetView>
  </sheetViews>
  <sheetFormatPr defaultRowHeight="15" x14ac:dyDescent="0.25"/>
  <cols>
    <col min="1" max="1" width="12.85546875" style="2" customWidth="1"/>
    <col min="2" max="2" width="18.7109375" style="2" customWidth="1"/>
    <col min="3" max="3" width="17.28515625" style="2" customWidth="1"/>
    <col min="4" max="4" width="16.7109375" style="2" customWidth="1"/>
    <col min="5" max="5" width="35" style="2" customWidth="1"/>
    <col min="6" max="16384" width="9.140625" style="2"/>
  </cols>
  <sheetData>
    <row r="1" spans="1:5" ht="21" customHeight="1" x14ac:dyDescent="0.25">
      <c r="A1" s="2313" t="s">
        <v>1528</v>
      </c>
      <c r="B1" s="2314"/>
      <c r="C1" s="2314"/>
      <c r="D1" s="2314"/>
      <c r="E1" s="2314"/>
    </row>
    <row r="2" spans="1:5" x14ac:dyDescent="0.25">
      <c r="A2" s="1329" t="s">
        <v>79</v>
      </c>
      <c r="B2" s="1329" t="s">
        <v>80</v>
      </c>
      <c r="C2" s="1329" t="s">
        <v>81</v>
      </c>
      <c r="D2" s="1329" t="s">
        <v>571</v>
      </c>
      <c r="E2" s="1518" t="s">
        <v>82</v>
      </c>
    </row>
    <row r="3" spans="1:5" x14ac:dyDescent="0.25">
      <c r="A3" s="1459"/>
      <c r="B3" s="1459"/>
      <c r="C3" s="1459"/>
      <c r="D3" s="1459"/>
      <c r="E3" s="1524"/>
    </row>
    <row r="4" spans="1:5" x14ac:dyDescent="0.25">
      <c r="A4" s="1459"/>
      <c r="B4" s="1459"/>
      <c r="C4" s="1459"/>
      <c r="D4" s="1459"/>
      <c r="E4" s="1524"/>
    </row>
    <row r="5" spans="1:5" x14ac:dyDescent="0.25">
      <c r="A5" s="1459"/>
      <c r="B5" s="1459"/>
      <c r="C5" s="1459"/>
      <c r="D5" s="1459"/>
      <c r="E5" s="1524"/>
    </row>
    <row r="6" spans="1:5" x14ac:dyDescent="0.25">
      <c r="A6" s="1459"/>
      <c r="B6" s="1459"/>
      <c r="C6" s="1459"/>
      <c r="D6" s="1459"/>
      <c r="E6" s="1524"/>
    </row>
    <row r="7" spans="1:5" ht="15.75" customHeight="1" x14ac:dyDescent="0.25">
      <c r="A7" s="1525"/>
      <c r="B7" s="1525"/>
      <c r="C7" s="1525"/>
      <c r="D7" s="1525"/>
      <c r="E7" s="1525"/>
    </row>
    <row r="8" spans="1:5" ht="16.5" x14ac:dyDescent="0.3">
      <c r="A8" s="1522"/>
      <c r="B8" s="1523"/>
      <c r="C8" s="1523"/>
      <c r="D8" s="1523"/>
      <c r="E8" s="1287" t="s">
        <v>1735</v>
      </c>
    </row>
    <row r="21" spans="9:9" x14ac:dyDescent="0.25">
      <c r="I21" s="641"/>
    </row>
    <row r="36" spans="3:4" x14ac:dyDescent="0.25">
      <c r="C36" s="2" t="str">
        <f>IFERROR(AVERAGE(C3:C35),"")</f>
        <v/>
      </c>
      <c r="D36" s="2" t="str">
        <f>IFERROR(AVERAGE(D3:D35),"")</f>
        <v/>
      </c>
    </row>
  </sheetData>
  <mergeCells count="1">
    <mergeCell ref="A1:E1"/>
  </mergeCells>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sqref="A1:E1"/>
    </sheetView>
  </sheetViews>
  <sheetFormatPr defaultRowHeight="16.5" x14ac:dyDescent="0.3"/>
  <cols>
    <col min="1" max="1" width="26.7109375" style="1147" customWidth="1"/>
    <col min="2" max="2" width="12.85546875" style="1147" customWidth="1"/>
    <col min="3" max="3" width="12.7109375" style="1147" customWidth="1"/>
    <col min="4" max="4" width="12.140625" style="1147" customWidth="1"/>
    <col min="5" max="5" width="34.28515625" style="1147" customWidth="1"/>
    <col min="6" max="16384" width="9.140625" style="1147"/>
  </cols>
  <sheetData>
    <row r="1" spans="1:5" ht="21" customHeight="1" x14ac:dyDescent="0.3">
      <c r="A1" s="2313" t="s">
        <v>1666</v>
      </c>
      <c r="B1" s="2314"/>
      <c r="C1" s="2314"/>
      <c r="D1" s="2314"/>
      <c r="E1" s="2314"/>
    </row>
    <row r="2" spans="1:5" ht="27.75" customHeight="1" x14ac:dyDescent="0.3">
      <c r="A2" s="1329" t="s">
        <v>27</v>
      </c>
      <c r="B2" s="1329" t="s">
        <v>1039</v>
      </c>
      <c r="C2" s="1329" t="s">
        <v>1040</v>
      </c>
      <c r="D2" s="1329" t="s">
        <v>1041</v>
      </c>
      <c r="E2" s="1518" t="s">
        <v>1042</v>
      </c>
    </row>
    <row r="3" spans="1:5" x14ac:dyDescent="0.3">
      <c r="A3" s="1519"/>
      <c r="B3" s="1519"/>
      <c r="C3" s="1519"/>
      <c r="D3" s="1519"/>
      <c r="E3" s="1520"/>
    </row>
    <row r="4" spans="1:5" x14ac:dyDescent="0.3">
      <c r="A4" s="1519"/>
      <c r="B4" s="1519"/>
      <c r="C4" s="1519"/>
      <c r="D4" s="1519"/>
      <c r="E4" s="1520"/>
    </row>
    <row r="5" spans="1:5" x14ac:dyDescent="0.3">
      <c r="A5" s="1519"/>
      <c r="B5" s="1519"/>
      <c r="C5" s="1519"/>
      <c r="D5" s="1519"/>
      <c r="E5" s="1520"/>
    </row>
    <row r="6" spans="1:5" x14ac:dyDescent="0.3">
      <c r="A6" s="1519"/>
      <c r="B6" s="1519"/>
      <c r="C6" s="1519"/>
      <c r="D6" s="1519"/>
      <c r="E6" s="1520"/>
    </row>
    <row r="7" spans="1:5" x14ac:dyDescent="0.3">
      <c r="A7" s="1521"/>
      <c r="B7" s="1521"/>
      <c r="C7" s="1521"/>
      <c r="D7" s="1521"/>
      <c r="E7" s="1521"/>
    </row>
    <row r="8" spans="1:5" x14ac:dyDescent="0.3">
      <c r="A8" s="1526"/>
      <c r="B8" s="1527"/>
      <c r="C8" s="1527"/>
      <c r="D8" s="1527"/>
      <c r="E8" s="1287" t="s">
        <v>1736</v>
      </c>
    </row>
  </sheetData>
  <mergeCells count="1">
    <mergeCell ref="A1:E1"/>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67"/>
  <sheetViews>
    <sheetView workbookViewId="0">
      <selection activeCell="A66" sqref="A66"/>
    </sheetView>
  </sheetViews>
  <sheetFormatPr defaultRowHeight="12.75" x14ac:dyDescent="0.2"/>
  <cols>
    <col min="1" max="1" width="48.85546875" style="908" customWidth="1"/>
    <col min="2" max="7" width="10.85546875" style="908" customWidth="1"/>
    <col min="8" max="252" width="9.140625" style="908"/>
    <col min="253" max="253" width="40.5703125" style="908" customWidth="1"/>
    <col min="254" max="255" width="10.85546875" style="908" customWidth="1"/>
    <col min="256" max="508" width="9.140625" style="908"/>
    <col min="509" max="509" width="40.5703125" style="908" customWidth="1"/>
    <col min="510" max="511" width="10.85546875" style="908" customWidth="1"/>
    <col min="512" max="764" width="9.140625" style="908"/>
    <col min="765" max="765" width="40.5703125" style="908" customWidth="1"/>
    <col min="766" max="767" width="10.85546875" style="908" customWidth="1"/>
    <col min="768" max="1020" width="9.140625" style="908"/>
    <col min="1021" max="1021" width="40.5703125" style="908" customWidth="1"/>
    <col min="1022" max="1023" width="10.85546875" style="908" customWidth="1"/>
    <col min="1024" max="1276" width="9.140625" style="908"/>
    <col min="1277" max="1277" width="40.5703125" style="908" customWidth="1"/>
    <col min="1278" max="1279" width="10.85546875" style="908" customWidth="1"/>
    <col min="1280" max="1532" width="9.140625" style="908"/>
    <col min="1533" max="1533" width="40.5703125" style="908" customWidth="1"/>
    <col min="1534" max="1535" width="10.85546875" style="908" customWidth="1"/>
    <col min="1536" max="1788" width="9.140625" style="908"/>
    <col min="1789" max="1789" width="40.5703125" style="908" customWidth="1"/>
    <col min="1790" max="1791" width="10.85546875" style="908" customWidth="1"/>
    <col min="1792" max="2044" width="9.140625" style="908"/>
    <col min="2045" max="2045" width="40.5703125" style="908" customWidth="1"/>
    <col min="2046" max="2047" width="10.85546875" style="908" customWidth="1"/>
    <col min="2048" max="2300" width="9.140625" style="908"/>
    <col min="2301" max="2301" width="40.5703125" style="908" customWidth="1"/>
    <col min="2302" max="2303" width="10.85546875" style="908" customWidth="1"/>
    <col min="2304" max="2556" width="9.140625" style="908"/>
    <col min="2557" max="2557" width="40.5703125" style="908" customWidth="1"/>
    <col min="2558" max="2559" width="10.85546875" style="908" customWidth="1"/>
    <col min="2560" max="2812" width="9.140625" style="908"/>
    <col min="2813" max="2813" width="40.5703125" style="908" customWidth="1"/>
    <col min="2814" max="2815" width="10.85546875" style="908" customWidth="1"/>
    <col min="2816" max="3068" width="9.140625" style="908"/>
    <col min="3069" max="3069" width="40.5703125" style="908" customWidth="1"/>
    <col min="3070" max="3071" width="10.85546875" style="908" customWidth="1"/>
    <col min="3072" max="3324" width="9.140625" style="908"/>
    <col min="3325" max="3325" width="40.5703125" style="908" customWidth="1"/>
    <col min="3326" max="3327" width="10.85546875" style="908" customWidth="1"/>
    <col min="3328" max="3580" width="9.140625" style="908"/>
    <col min="3581" max="3581" width="40.5703125" style="908" customWidth="1"/>
    <col min="3582" max="3583" width="10.85546875" style="908" customWidth="1"/>
    <col min="3584" max="3836" width="9.140625" style="908"/>
    <col min="3837" max="3837" width="40.5703125" style="908" customWidth="1"/>
    <col min="3838" max="3839" width="10.85546875" style="908" customWidth="1"/>
    <col min="3840" max="4092" width="9.140625" style="908"/>
    <col min="4093" max="4093" width="40.5703125" style="908" customWidth="1"/>
    <col min="4094" max="4095" width="10.85546875" style="908" customWidth="1"/>
    <col min="4096" max="4348" width="9.140625" style="908"/>
    <col min="4349" max="4349" width="40.5703125" style="908" customWidth="1"/>
    <col min="4350" max="4351" width="10.85546875" style="908" customWidth="1"/>
    <col min="4352" max="4604" width="9.140625" style="908"/>
    <col min="4605" max="4605" width="40.5703125" style="908" customWidth="1"/>
    <col min="4606" max="4607" width="10.85546875" style="908" customWidth="1"/>
    <col min="4608" max="4860" width="9.140625" style="908"/>
    <col min="4861" max="4861" width="40.5703125" style="908" customWidth="1"/>
    <col min="4862" max="4863" width="10.85546875" style="908" customWidth="1"/>
    <col min="4864" max="5116" width="9.140625" style="908"/>
    <col min="5117" max="5117" width="40.5703125" style="908" customWidth="1"/>
    <col min="5118" max="5119" width="10.85546875" style="908" customWidth="1"/>
    <col min="5120" max="5372" width="9.140625" style="908"/>
    <col min="5373" max="5373" width="40.5703125" style="908" customWidth="1"/>
    <col min="5374" max="5375" width="10.85546875" style="908" customWidth="1"/>
    <col min="5376" max="5628" width="9.140625" style="908"/>
    <col min="5629" max="5629" width="40.5703125" style="908" customWidth="1"/>
    <col min="5630" max="5631" width="10.85546875" style="908" customWidth="1"/>
    <col min="5632" max="5884" width="9.140625" style="908"/>
    <col min="5885" max="5885" width="40.5703125" style="908" customWidth="1"/>
    <col min="5886" max="5887" width="10.85546875" style="908" customWidth="1"/>
    <col min="5888" max="6140" width="9.140625" style="908"/>
    <col min="6141" max="6141" width="40.5703125" style="908" customWidth="1"/>
    <col min="6142" max="6143" width="10.85546875" style="908" customWidth="1"/>
    <col min="6144" max="6396" width="9.140625" style="908"/>
    <col min="6397" max="6397" width="40.5703125" style="908" customWidth="1"/>
    <col min="6398" max="6399" width="10.85546875" style="908" customWidth="1"/>
    <col min="6400" max="6652" width="9.140625" style="908"/>
    <col min="6653" max="6653" width="40.5703125" style="908" customWidth="1"/>
    <col min="6654" max="6655" width="10.85546875" style="908" customWidth="1"/>
    <col min="6656" max="6908" width="9.140625" style="908"/>
    <col min="6909" max="6909" width="40.5703125" style="908" customWidth="1"/>
    <col min="6910" max="6911" width="10.85546875" style="908" customWidth="1"/>
    <col min="6912" max="7164" width="9.140625" style="908"/>
    <col min="7165" max="7165" width="40.5703125" style="908" customWidth="1"/>
    <col min="7166" max="7167" width="10.85546875" style="908" customWidth="1"/>
    <col min="7168" max="7420" width="9.140625" style="908"/>
    <col min="7421" max="7421" width="40.5703125" style="908" customWidth="1"/>
    <col min="7422" max="7423" width="10.85546875" style="908" customWidth="1"/>
    <col min="7424" max="7676" width="9.140625" style="908"/>
    <col min="7677" max="7677" width="40.5703125" style="908" customWidth="1"/>
    <col min="7678" max="7679" width="10.85546875" style="908" customWidth="1"/>
    <col min="7680" max="7932" width="9.140625" style="908"/>
    <col min="7933" max="7933" width="40.5703125" style="908" customWidth="1"/>
    <col min="7934" max="7935" width="10.85546875" style="908" customWidth="1"/>
    <col min="7936" max="8188" width="9.140625" style="908"/>
    <col min="8189" max="8189" width="40.5703125" style="908" customWidth="1"/>
    <col min="8190" max="8191" width="10.85546875" style="908" customWidth="1"/>
    <col min="8192" max="8444" width="9.140625" style="908"/>
    <col min="8445" max="8445" width="40.5703125" style="908" customWidth="1"/>
    <col min="8446" max="8447" width="10.85546875" style="908" customWidth="1"/>
    <col min="8448" max="8700" width="9.140625" style="908"/>
    <col min="8701" max="8701" width="40.5703125" style="908" customWidth="1"/>
    <col min="8702" max="8703" width="10.85546875" style="908" customWidth="1"/>
    <col min="8704" max="8956" width="9.140625" style="908"/>
    <col min="8957" max="8957" width="40.5703125" style="908" customWidth="1"/>
    <col min="8958" max="8959" width="10.85546875" style="908" customWidth="1"/>
    <col min="8960" max="9212" width="9.140625" style="908"/>
    <col min="9213" max="9213" width="40.5703125" style="908" customWidth="1"/>
    <col min="9214" max="9215" width="10.85546875" style="908" customWidth="1"/>
    <col min="9216" max="9468" width="9.140625" style="908"/>
    <col min="9469" max="9469" width="40.5703125" style="908" customWidth="1"/>
    <col min="9470" max="9471" width="10.85546875" style="908" customWidth="1"/>
    <col min="9472" max="9724" width="9.140625" style="908"/>
    <col min="9725" max="9725" width="40.5703125" style="908" customWidth="1"/>
    <col min="9726" max="9727" width="10.85546875" style="908" customWidth="1"/>
    <col min="9728" max="9980" width="9.140625" style="908"/>
    <col min="9981" max="9981" width="40.5703125" style="908" customWidth="1"/>
    <col min="9982" max="9983" width="10.85546875" style="908" customWidth="1"/>
    <col min="9984" max="10236" width="9.140625" style="908"/>
    <col min="10237" max="10237" width="40.5703125" style="908" customWidth="1"/>
    <col min="10238" max="10239" width="10.85546875" style="908" customWidth="1"/>
    <col min="10240" max="10492" width="9.140625" style="908"/>
    <col min="10493" max="10493" width="40.5703125" style="908" customWidth="1"/>
    <col min="10494" max="10495" width="10.85546875" style="908" customWidth="1"/>
    <col min="10496" max="10748" width="9.140625" style="908"/>
    <col min="10749" max="10749" width="40.5703125" style="908" customWidth="1"/>
    <col min="10750" max="10751" width="10.85546875" style="908" customWidth="1"/>
    <col min="10752" max="11004" width="9.140625" style="908"/>
    <col min="11005" max="11005" width="40.5703125" style="908" customWidth="1"/>
    <col min="11006" max="11007" width="10.85546875" style="908" customWidth="1"/>
    <col min="11008" max="11260" width="9.140625" style="908"/>
    <col min="11261" max="11261" width="40.5703125" style="908" customWidth="1"/>
    <col min="11262" max="11263" width="10.85546875" style="908" customWidth="1"/>
    <col min="11264" max="11516" width="9.140625" style="908"/>
    <col min="11517" max="11517" width="40.5703125" style="908" customWidth="1"/>
    <col min="11518" max="11519" width="10.85546875" style="908" customWidth="1"/>
    <col min="11520" max="11772" width="9.140625" style="908"/>
    <col min="11773" max="11773" width="40.5703125" style="908" customWidth="1"/>
    <col min="11774" max="11775" width="10.85546875" style="908" customWidth="1"/>
    <col min="11776" max="12028" width="9.140625" style="908"/>
    <col min="12029" max="12029" width="40.5703125" style="908" customWidth="1"/>
    <col min="12030" max="12031" width="10.85546875" style="908" customWidth="1"/>
    <col min="12032" max="12284" width="9.140625" style="908"/>
    <col min="12285" max="12285" width="40.5703125" style="908" customWidth="1"/>
    <col min="12286" max="12287" width="10.85546875" style="908" customWidth="1"/>
    <col min="12288" max="12540" width="9.140625" style="908"/>
    <col min="12541" max="12541" width="40.5703125" style="908" customWidth="1"/>
    <col min="12542" max="12543" width="10.85546875" style="908" customWidth="1"/>
    <col min="12544" max="12796" width="9.140625" style="908"/>
    <col min="12797" max="12797" width="40.5703125" style="908" customWidth="1"/>
    <col min="12798" max="12799" width="10.85546875" style="908" customWidth="1"/>
    <col min="12800" max="13052" width="9.140625" style="908"/>
    <col min="13053" max="13053" width="40.5703125" style="908" customWidth="1"/>
    <col min="13054" max="13055" width="10.85546875" style="908" customWidth="1"/>
    <col min="13056" max="13308" width="9.140625" style="908"/>
    <col min="13309" max="13309" width="40.5703125" style="908" customWidth="1"/>
    <col min="13310" max="13311" width="10.85546875" style="908" customWidth="1"/>
    <col min="13312" max="13564" width="9.140625" style="908"/>
    <col min="13565" max="13565" width="40.5703125" style="908" customWidth="1"/>
    <col min="13566" max="13567" width="10.85546875" style="908" customWidth="1"/>
    <col min="13568" max="13820" width="9.140625" style="908"/>
    <col min="13821" max="13821" width="40.5703125" style="908" customWidth="1"/>
    <col min="13822" max="13823" width="10.85546875" style="908" customWidth="1"/>
    <col min="13824" max="14076" width="9.140625" style="908"/>
    <col min="14077" max="14077" width="40.5703125" style="908" customWidth="1"/>
    <col min="14078" max="14079" width="10.85546875" style="908" customWidth="1"/>
    <col min="14080" max="14332" width="9.140625" style="908"/>
    <col min="14333" max="14333" width="40.5703125" style="908" customWidth="1"/>
    <col min="14334" max="14335" width="10.85546875" style="908" customWidth="1"/>
    <col min="14336" max="14588" width="9.140625" style="908"/>
    <col min="14589" max="14589" width="40.5703125" style="908" customWidth="1"/>
    <col min="14590" max="14591" width="10.85546875" style="908" customWidth="1"/>
    <col min="14592" max="14844" width="9.140625" style="908"/>
    <col min="14845" max="14845" width="40.5703125" style="908" customWidth="1"/>
    <col min="14846" max="14847" width="10.85546875" style="908" customWidth="1"/>
    <col min="14848" max="15100" width="9.140625" style="908"/>
    <col min="15101" max="15101" width="40.5703125" style="908" customWidth="1"/>
    <col min="15102" max="15103" width="10.85546875" style="908" customWidth="1"/>
    <col min="15104" max="15356" width="9.140625" style="908"/>
    <col min="15357" max="15357" width="40.5703125" style="908" customWidth="1"/>
    <col min="15358" max="15359" width="10.85546875" style="908" customWidth="1"/>
    <col min="15360" max="15612" width="9.140625" style="908"/>
    <col min="15613" max="15613" width="40.5703125" style="908" customWidth="1"/>
    <col min="15614" max="15615" width="10.85546875" style="908" customWidth="1"/>
    <col min="15616" max="15868" width="9.140625" style="908"/>
    <col min="15869" max="15869" width="40.5703125" style="908" customWidth="1"/>
    <col min="15870" max="15871" width="10.85546875" style="908" customWidth="1"/>
    <col min="15872" max="16124" width="9.140625" style="908"/>
    <col min="16125" max="16125" width="40.5703125" style="908" customWidth="1"/>
    <col min="16126" max="16127" width="10.85546875" style="908" customWidth="1"/>
    <col min="16128" max="16384" width="9.140625" style="908"/>
  </cols>
  <sheetData>
    <row r="1" spans="1:7" ht="13.5" customHeight="1" x14ac:dyDescent="0.3">
      <c r="A1" s="2317" t="s">
        <v>1434</v>
      </c>
      <c r="B1" s="2318"/>
      <c r="C1" s="2318"/>
      <c r="D1" s="2318"/>
      <c r="E1" s="2318"/>
      <c r="F1" s="2318"/>
      <c r="G1" s="2319"/>
    </row>
    <row r="2" spans="1:7" ht="13.5" customHeight="1" x14ac:dyDescent="0.2">
      <c r="A2" s="2320" t="s">
        <v>1145</v>
      </c>
      <c r="B2" s="2321"/>
      <c r="C2" s="2321"/>
      <c r="D2" s="2321"/>
      <c r="E2" s="2321"/>
      <c r="F2" s="2321"/>
      <c r="G2" s="2322"/>
    </row>
    <row r="3" spans="1:7" x14ac:dyDescent="0.2">
      <c r="A3" s="2323" t="str">
        <f>desc</f>
        <v>Description</v>
      </c>
      <c r="B3" s="1140" t="s">
        <v>1618</v>
      </c>
      <c r="C3" s="2325" t="s">
        <v>1753</v>
      </c>
      <c r="D3" s="2326"/>
      <c r="E3" s="2327"/>
      <c r="F3" s="2328" t="s">
        <v>1740</v>
      </c>
      <c r="G3" s="2329"/>
    </row>
    <row r="4" spans="1:7" ht="25.5" x14ac:dyDescent="0.2">
      <c r="A4" s="2324"/>
      <c r="B4" s="1103" t="s">
        <v>95</v>
      </c>
      <c r="C4" s="1104" t="str">
        <f>Head6</f>
        <v>Original Budget</v>
      </c>
      <c r="D4" s="1105" t="str">
        <f>Head7</f>
        <v>Adjusted Budget</v>
      </c>
      <c r="E4" s="1103" t="s">
        <v>95</v>
      </c>
      <c r="F4" s="1104" t="s">
        <v>98</v>
      </c>
      <c r="G4" s="1110" t="s">
        <v>1250</v>
      </c>
    </row>
    <row r="5" spans="1:7" ht="15" customHeight="1" x14ac:dyDescent="0.2">
      <c r="A5" s="1039" t="s">
        <v>1395</v>
      </c>
      <c r="B5" s="1042"/>
      <c r="C5" s="1040"/>
      <c r="D5" s="1041"/>
      <c r="E5" s="1042"/>
      <c r="F5" s="1118"/>
      <c r="G5" s="1042"/>
    </row>
    <row r="6" spans="1:7" ht="15" customHeight="1" x14ac:dyDescent="0.2">
      <c r="A6" s="1043" t="s">
        <v>99</v>
      </c>
      <c r="B6" s="1045"/>
      <c r="C6" s="1046"/>
      <c r="D6" s="1044"/>
      <c r="E6" s="1047"/>
      <c r="F6" s="1112" t="s">
        <v>880</v>
      </c>
      <c r="G6" s="1117" t="s">
        <v>880</v>
      </c>
    </row>
    <row r="7" spans="1:7" ht="15" customHeight="1" x14ac:dyDescent="0.2">
      <c r="A7" s="1043" t="s">
        <v>100</v>
      </c>
      <c r="B7" s="1045"/>
      <c r="C7" s="1046"/>
      <c r="D7" s="1044"/>
      <c r="E7" s="1047"/>
      <c r="F7" s="1112" t="s">
        <v>880</v>
      </c>
      <c r="G7" s="1117" t="s">
        <v>880</v>
      </c>
    </row>
    <row r="8" spans="1:7" ht="15" customHeight="1" x14ac:dyDescent="0.2">
      <c r="A8" s="1043" t="s">
        <v>1396</v>
      </c>
      <c r="B8" s="1045"/>
      <c r="C8" s="1046"/>
      <c r="D8" s="1044"/>
      <c r="E8" s="1047"/>
      <c r="F8" s="1112" t="s">
        <v>880</v>
      </c>
      <c r="G8" s="1117" t="s">
        <v>880</v>
      </c>
    </row>
    <row r="9" spans="1:7" ht="15" customHeight="1" x14ac:dyDescent="0.2">
      <c r="A9" s="1043" t="s">
        <v>101</v>
      </c>
      <c r="B9" s="1045"/>
      <c r="C9" s="1046"/>
      <c r="D9" s="1044"/>
      <c r="E9" s="1047"/>
      <c r="F9" s="1112" t="s">
        <v>880</v>
      </c>
      <c r="G9" s="1117" t="s">
        <v>880</v>
      </c>
    </row>
    <row r="10" spans="1:7" ht="15" customHeight="1" x14ac:dyDescent="0.2">
      <c r="A10" s="1043" t="s">
        <v>102</v>
      </c>
      <c r="B10" s="1045"/>
      <c r="C10" s="1046"/>
      <c r="D10" s="1044"/>
      <c r="E10" s="1047"/>
      <c r="F10" s="1112" t="s">
        <v>880</v>
      </c>
      <c r="G10" s="1117" t="s">
        <v>880</v>
      </c>
    </row>
    <row r="11" spans="1:7" ht="13.5" customHeight="1" x14ac:dyDescent="0.2">
      <c r="A11" s="1048" t="str">
        <f>'[1]A4-FinPerf RE'!A22</f>
        <v>Total Revenue (excluding capital transfers and contributions)</v>
      </c>
      <c r="B11" s="1051">
        <f>SUM(B6:B10)</f>
        <v>0</v>
      </c>
      <c r="C11" s="1049">
        <f>SUM(C6:C10)</f>
        <v>0</v>
      </c>
      <c r="D11" s="1050">
        <f>SUM(D6:D10)</f>
        <v>0</v>
      </c>
      <c r="E11" s="1052">
        <f>SUM(E6:E10)</f>
        <v>0</v>
      </c>
      <c r="F11" s="1112" t="s">
        <v>880</v>
      </c>
      <c r="G11" s="1117" t="s">
        <v>880</v>
      </c>
    </row>
    <row r="12" spans="1:7" ht="15" customHeight="1" x14ac:dyDescent="0.2">
      <c r="A12" s="1043" t="s">
        <v>104</v>
      </c>
      <c r="B12" s="1045"/>
      <c r="C12" s="1046"/>
      <c r="D12" s="1044"/>
      <c r="E12" s="1047"/>
      <c r="F12" s="1112" t="s">
        <v>880</v>
      </c>
      <c r="G12" s="1117" t="s">
        <v>880</v>
      </c>
    </row>
    <row r="13" spans="1:7" ht="15" customHeight="1" x14ac:dyDescent="0.2">
      <c r="A13" s="1043" t="s">
        <v>105</v>
      </c>
      <c r="B13" s="1045"/>
      <c r="C13" s="1046"/>
      <c r="D13" s="1044"/>
      <c r="E13" s="1047"/>
      <c r="F13" s="1112" t="s">
        <v>880</v>
      </c>
      <c r="G13" s="1117" t="s">
        <v>880</v>
      </c>
    </row>
    <row r="14" spans="1:7" ht="15" customHeight="1" x14ac:dyDescent="0.2">
      <c r="A14" s="1043" t="s">
        <v>106</v>
      </c>
      <c r="B14" s="1045"/>
      <c r="C14" s="1046"/>
      <c r="D14" s="1044"/>
      <c r="E14" s="1047"/>
      <c r="F14" s="1112" t="s">
        <v>880</v>
      </c>
      <c r="G14" s="1117" t="s">
        <v>880</v>
      </c>
    </row>
    <row r="15" spans="1:7" ht="15" customHeight="1" x14ac:dyDescent="0.2">
      <c r="A15" s="1043" t="s">
        <v>107</v>
      </c>
      <c r="B15" s="1045"/>
      <c r="C15" s="1046"/>
      <c r="D15" s="1044"/>
      <c r="E15" s="1047"/>
      <c r="F15" s="1112" t="s">
        <v>880</v>
      </c>
      <c r="G15" s="1117" t="s">
        <v>880</v>
      </c>
    </row>
    <row r="16" spans="1:7" ht="15" customHeight="1" x14ac:dyDescent="0.2">
      <c r="A16" s="1043" t="s">
        <v>1397</v>
      </c>
      <c r="B16" s="1045"/>
      <c r="C16" s="1046"/>
      <c r="D16" s="1044"/>
      <c r="E16" s="1047"/>
      <c r="F16" s="1112" t="s">
        <v>880</v>
      </c>
      <c r="G16" s="1117" t="s">
        <v>880</v>
      </c>
    </row>
    <row r="17" spans="1:7" ht="15" customHeight="1" x14ac:dyDescent="0.2">
      <c r="A17" s="1053" t="s">
        <v>108</v>
      </c>
      <c r="B17" s="1045"/>
      <c r="C17" s="1046"/>
      <c r="D17" s="1044"/>
      <c r="E17" s="1047"/>
      <c r="F17" s="1112" t="s">
        <v>880</v>
      </c>
      <c r="G17" s="1117" t="s">
        <v>880</v>
      </c>
    </row>
    <row r="18" spans="1:7" ht="15" customHeight="1" x14ac:dyDescent="0.2">
      <c r="A18" s="1043" t="s">
        <v>109</v>
      </c>
      <c r="B18" s="1045"/>
      <c r="C18" s="1046"/>
      <c r="D18" s="1044"/>
      <c r="E18" s="1047"/>
      <c r="F18" s="1112" t="s">
        <v>880</v>
      </c>
      <c r="G18" s="1117" t="s">
        <v>880</v>
      </c>
    </row>
    <row r="19" spans="1:7" ht="15" customHeight="1" x14ac:dyDescent="0.2">
      <c r="A19" s="1054" t="str">
        <f>'[1]A4-FinPerf RE'!A36</f>
        <v>Total Expenditure</v>
      </c>
      <c r="B19" s="1057">
        <f>SUM(B12:B18)</f>
        <v>0</v>
      </c>
      <c r="C19" s="1055">
        <f>SUM(C12:C18)</f>
        <v>0</v>
      </c>
      <c r="D19" s="1056">
        <f>SUM(D12:D18)</f>
        <v>0</v>
      </c>
      <c r="E19" s="1058">
        <f>SUM(E12:E18)</f>
        <v>0</v>
      </c>
      <c r="F19" s="1112" t="s">
        <v>880</v>
      </c>
      <c r="G19" s="1117" t="s">
        <v>880</v>
      </c>
    </row>
    <row r="20" spans="1:7" ht="15" customHeight="1" x14ac:dyDescent="0.2">
      <c r="A20" s="1054" t="str">
        <f>'[1]A4-FinPerf RE'!A38</f>
        <v>Surplus/(Deficit)</v>
      </c>
      <c r="B20" s="1061">
        <f>B11-B19</f>
        <v>0</v>
      </c>
      <c r="C20" s="1059">
        <f>C11-C19</f>
        <v>0</v>
      </c>
      <c r="D20" s="1060">
        <f>D11-D19</f>
        <v>0</v>
      </c>
      <c r="E20" s="1062">
        <f>E11-E19</f>
        <v>0</v>
      </c>
      <c r="F20" s="1112" t="s">
        <v>880</v>
      </c>
      <c r="G20" s="1117" t="s">
        <v>880</v>
      </c>
    </row>
    <row r="21" spans="1:7" ht="15" customHeight="1" x14ac:dyDescent="0.2">
      <c r="A21" s="1043" t="str">
        <f>'[1]A4-FinPerf RE'!A39</f>
        <v>Transfers recognised - capital</v>
      </c>
      <c r="B21" s="1045"/>
      <c r="C21" s="1046"/>
      <c r="D21" s="1044"/>
      <c r="E21" s="1047"/>
      <c r="F21" s="1112" t="s">
        <v>880</v>
      </c>
      <c r="G21" s="1117" t="s">
        <v>880</v>
      </c>
    </row>
    <row r="22" spans="1:7" ht="15" customHeight="1" x14ac:dyDescent="0.2">
      <c r="A22" s="1043" t="s">
        <v>1398</v>
      </c>
      <c r="B22" s="1065"/>
      <c r="C22" s="1063"/>
      <c r="D22" s="1064"/>
      <c r="E22" s="1066"/>
      <c r="F22" s="1112" t="s">
        <v>880</v>
      </c>
      <c r="G22" s="1117" t="s">
        <v>880</v>
      </c>
    </row>
    <row r="23" spans="1:7" ht="15" customHeight="1" x14ac:dyDescent="0.2">
      <c r="A23" s="1067" t="str">
        <f>'[1]A4-FinPerf RE'!A42</f>
        <v>Surplus/(Deficit) after capital transfers &amp; contributions</v>
      </c>
      <c r="B23" s="1070">
        <f>B20+SUM(B21:B22)</f>
        <v>0</v>
      </c>
      <c r="C23" s="1068">
        <f>C20+SUM(C21:C22)</f>
        <v>0</v>
      </c>
      <c r="D23" s="1069">
        <f>D20+SUM(D21:D22)</f>
        <v>0</v>
      </c>
      <c r="E23" s="1071">
        <f>E20+SUM(E21:E22)</f>
        <v>0</v>
      </c>
      <c r="F23" s="1112" t="s">
        <v>880</v>
      </c>
      <c r="G23" s="1117" t="s">
        <v>880</v>
      </c>
    </row>
    <row r="24" spans="1:7" ht="15" customHeight="1" x14ac:dyDescent="0.2">
      <c r="A24" s="1072" t="str">
        <f>'[1]A4-FinPerf RE'!A47</f>
        <v>Share of surplus/ (deficit) of associate</v>
      </c>
      <c r="B24" s="1045"/>
      <c r="C24" s="1046"/>
      <c r="D24" s="1044"/>
      <c r="E24" s="1047"/>
      <c r="F24" s="1112" t="s">
        <v>880</v>
      </c>
      <c r="G24" s="1117" t="s">
        <v>880</v>
      </c>
    </row>
    <row r="25" spans="1:7" ht="15" customHeight="1" x14ac:dyDescent="0.2">
      <c r="A25" s="1067" t="str">
        <f>'[1]A4-FinPerf RE'!A48</f>
        <v>Surplus/(Deficit) for the year</v>
      </c>
      <c r="B25" s="1061">
        <f>B23+B24</f>
        <v>0</v>
      </c>
      <c r="C25" s="1059">
        <f>C23+C24</f>
        <v>0</v>
      </c>
      <c r="D25" s="1060">
        <f>D23+D24</f>
        <v>0</v>
      </c>
      <c r="E25" s="1062">
        <f>E23+E24</f>
        <v>0</v>
      </c>
      <c r="F25" s="1112" t="s">
        <v>880</v>
      </c>
      <c r="G25" s="1117" t="s">
        <v>880</v>
      </c>
    </row>
    <row r="26" spans="1:7" ht="3.75" customHeight="1" x14ac:dyDescent="0.2">
      <c r="A26" s="1073"/>
      <c r="B26" s="1042"/>
      <c r="C26" s="1040"/>
      <c r="D26" s="1041"/>
      <c r="E26" s="1042"/>
      <c r="F26" s="1119"/>
      <c r="G26" s="1042"/>
    </row>
    <row r="27" spans="1:7" ht="15" customHeight="1" x14ac:dyDescent="0.2">
      <c r="A27" s="1074" t="s">
        <v>1399</v>
      </c>
      <c r="B27" s="1077"/>
      <c r="C27" s="1075"/>
      <c r="D27" s="1076"/>
      <c r="E27" s="1077"/>
      <c r="F27" s="1075"/>
      <c r="G27" s="1113"/>
    </row>
    <row r="28" spans="1:7" ht="15" customHeight="1" x14ac:dyDescent="0.2">
      <c r="A28" s="1054" t="s">
        <v>166</v>
      </c>
      <c r="B28" s="1045">
        <f>'[1]A5-Capex'!E63</f>
        <v>0</v>
      </c>
      <c r="C28" s="1046">
        <f>'[1]A5-Capex'!F63</f>
        <v>0</v>
      </c>
      <c r="D28" s="1044">
        <f>'[1]A5-Capex'!G63</f>
        <v>0</v>
      </c>
      <c r="E28" s="1047">
        <f>'[1]A5-Capex'!H63</f>
        <v>0</v>
      </c>
      <c r="F28" s="1112" t="s">
        <v>880</v>
      </c>
      <c r="G28" s="1112" t="s">
        <v>880</v>
      </c>
    </row>
    <row r="29" spans="1:7" ht="15" customHeight="1" x14ac:dyDescent="0.2">
      <c r="A29" s="1078" t="s">
        <v>112</v>
      </c>
      <c r="B29" s="1045">
        <f>'[1]A5-Capex'!E70</f>
        <v>0</v>
      </c>
      <c r="C29" s="1046">
        <f>'[1]A5-Capex'!F70</f>
        <v>0</v>
      </c>
      <c r="D29" s="1044">
        <f>'[1]A5-Capex'!G70</f>
        <v>0</v>
      </c>
      <c r="E29" s="1047">
        <f>'[1]A5-Capex'!H70</f>
        <v>0</v>
      </c>
      <c r="F29" s="1112" t="s">
        <v>880</v>
      </c>
      <c r="G29" s="1112" t="s">
        <v>880</v>
      </c>
    </row>
    <row r="30" spans="1:7" ht="15" customHeight="1" x14ac:dyDescent="0.2">
      <c r="A30" s="1043" t="str">
        <f>'[1]A5-Capex'!A71</f>
        <v>Public contributions &amp; donations</v>
      </c>
      <c r="B30" s="1045"/>
      <c r="C30" s="1046"/>
      <c r="D30" s="1044"/>
      <c r="E30" s="1047"/>
      <c r="F30" s="1112" t="s">
        <v>880</v>
      </c>
      <c r="G30" s="1112" t="s">
        <v>880</v>
      </c>
    </row>
    <row r="31" spans="1:7" ht="15" customHeight="1" x14ac:dyDescent="0.2">
      <c r="A31" s="1043" t="str">
        <f>'[1]A5-Capex'!A72</f>
        <v>Borrowing</v>
      </c>
      <c r="B31" s="1045"/>
      <c r="C31" s="1046"/>
      <c r="D31" s="1044"/>
      <c r="E31" s="1047"/>
      <c r="F31" s="1112" t="s">
        <v>880</v>
      </c>
      <c r="G31" s="1112" t="s">
        <v>880</v>
      </c>
    </row>
    <row r="32" spans="1:7" ht="15" customHeight="1" x14ac:dyDescent="0.2">
      <c r="A32" s="1043" t="str">
        <f>'[1]A5-Capex'!A73</f>
        <v>Internally generated funds</v>
      </c>
      <c r="B32" s="1045"/>
      <c r="C32" s="1046"/>
      <c r="D32" s="1044"/>
      <c r="E32" s="1047"/>
      <c r="F32" s="1112" t="s">
        <v>880</v>
      </c>
      <c r="G32" s="1112" t="s">
        <v>880</v>
      </c>
    </row>
    <row r="33" spans="1:7" ht="15" customHeight="1" x14ac:dyDescent="0.2">
      <c r="A33" s="1054" t="s">
        <v>1400</v>
      </c>
      <c r="B33" s="1045">
        <f t="shared" ref="B33:E33" si="0">SUM(B29:B32)</f>
        <v>0</v>
      </c>
      <c r="C33" s="1046">
        <f t="shared" si="0"/>
        <v>0</v>
      </c>
      <c r="D33" s="1044">
        <f t="shared" si="0"/>
        <v>0</v>
      </c>
      <c r="E33" s="1047">
        <f t="shared" si="0"/>
        <v>0</v>
      </c>
      <c r="F33" s="1112" t="s">
        <v>880</v>
      </c>
      <c r="G33" s="1112" t="s">
        <v>880</v>
      </c>
    </row>
    <row r="34" spans="1:7" ht="15" customHeight="1" x14ac:dyDescent="0.2">
      <c r="A34" s="1074" t="s">
        <v>1401</v>
      </c>
      <c r="B34" s="1077"/>
      <c r="C34" s="1075"/>
      <c r="D34" s="1076"/>
      <c r="E34" s="1077"/>
      <c r="F34" s="1075"/>
      <c r="G34" s="1113"/>
    </row>
    <row r="35" spans="1:7" ht="15" customHeight="1" x14ac:dyDescent="0.2">
      <c r="A35" s="1043" t="str">
        <f>'[1]A6-FinPos'!A12</f>
        <v>Total current assets</v>
      </c>
      <c r="B35" s="1045">
        <f>'[1]A6-FinPos'!E12</f>
        <v>0</v>
      </c>
      <c r="C35" s="1046">
        <f>'[1]A6-FinPos'!F12</f>
        <v>0</v>
      </c>
      <c r="D35" s="1044">
        <f>'[1]A6-FinPos'!G12</f>
        <v>0</v>
      </c>
      <c r="E35" s="1047">
        <f>'[1]A6-FinPos'!H12</f>
        <v>0</v>
      </c>
      <c r="F35" s="1112" t="s">
        <v>880</v>
      </c>
      <c r="G35" s="1112" t="s">
        <v>880</v>
      </c>
    </row>
    <row r="36" spans="1:7" ht="15" customHeight="1" x14ac:dyDescent="0.2">
      <c r="A36" s="1043" t="str">
        <f>'[1]A6-FinPos'!A24</f>
        <v>Total non current assets</v>
      </c>
      <c r="B36" s="1045">
        <f>'[1]A6-FinPos'!E24</f>
        <v>0</v>
      </c>
      <c r="C36" s="1046">
        <f>'[1]A6-FinPos'!F24</f>
        <v>0</v>
      </c>
      <c r="D36" s="1044">
        <f>'[1]A6-FinPos'!G24</f>
        <v>0</v>
      </c>
      <c r="E36" s="1047">
        <f>'[1]A6-FinPos'!H24</f>
        <v>0</v>
      </c>
      <c r="F36" s="1112" t="s">
        <v>880</v>
      </c>
      <c r="G36" s="1112" t="s">
        <v>880</v>
      </c>
    </row>
    <row r="37" spans="1:7" ht="15" customHeight="1" x14ac:dyDescent="0.2">
      <c r="A37" s="1043" t="str">
        <f>'[1]A6-FinPos'!A34</f>
        <v>Total current liabilities</v>
      </c>
      <c r="B37" s="1045">
        <f>'[1]A6-FinPos'!E34</f>
        <v>0</v>
      </c>
      <c r="C37" s="1046">
        <f>'[1]A6-FinPos'!F34</f>
        <v>0</v>
      </c>
      <c r="D37" s="1044">
        <f>'[1]A6-FinPos'!G34</f>
        <v>0</v>
      </c>
      <c r="E37" s="1047">
        <f>'[1]A6-FinPos'!H34</f>
        <v>0</v>
      </c>
      <c r="F37" s="1112" t="s">
        <v>880</v>
      </c>
      <c r="G37" s="1112" t="s">
        <v>880</v>
      </c>
    </row>
    <row r="38" spans="1:7" ht="15" customHeight="1" x14ac:dyDescent="0.2">
      <c r="A38" s="1043" t="str">
        <f>'[1]A6-FinPos'!A39</f>
        <v>Total non current liabilities</v>
      </c>
      <c r="B38" s="1045">
        <f>'[1]A6-FinPos'!E39</f>
        <v>0</v>
      </c>
      <c r="C38" s="1046">
        <f>'[1]A6-FinPos'!F39</f>
        <v>0</v>
      </c>
      <c r="D38" s="1044">
        <f>'[1]A6-FinPos'!G39</f>
        <v>0</v>
      </c>
      <c r="E38" s="1047">
        <f>'[1]A6-FinPos'!H39</f>
        <v>0</v>
      </c>
      <c r="F38" s="1112" t="s">
        <v>880</v>
      </c>
      <c r="G38" s="1112" t="s">
        <v>880</v>
      </c>
    </row>
    <row r="39" spans="1:7" ht="15" customHeight="1" x14ac:dyDescent="0.2">
      <c r="A39" s="1043" t="s">
        <v>1402</v>
      </c>
      <c r="B39" s="1045">
        <f>'[1]A6-FinPos'!E48</f>
        <v>0</v>
      </c>
      <c r="C39" s="1046">
        <f>'[1]A6-FinPos'!F48</f>
        <v>0</v>
      </c>
      <c r="D39" s="1044">
        <f>'[1]A6-FinPos'!G48</f>
        <v>0</v>
      </c>
      <c r="E39" s="1047">
        <f>'[1]A6-FinPos'!H48</f>
        <v>0</v>
      </c>
      <c r="F39" s="1112" t="s">
        <v>880</v>
      </c>
      <c r="G39" s="1112" t="s">
        <v>880</v>
      </c>
    </row>
    <row r="40" spans="1:7" ht="3" customHeight="1" x14ac:dyDescent="0.2">
      <c r="A40" s="1073"/>
      <c r="B40" s="1042"/>
      <c r="C40" s="1040"/>
      <c r="D40" s="1041"/>
      <c r="E40" s="1042"/>
      <c r="F40" s="1040"/>
      <c r="G40" s="1111"/>
    </row>
    <row r="41" spans="1:7" ht="15" customHeight="1" x14ac:dyDescent="0.2">
      <c r="A41" s="1074" t="s">
        <v>1403</v>
      </c>
      <c r="B41" s="1077"/>
      <c r="C41" s="1075"/>
      <c r="D41" s="1076"/>
      <c r="E41" s="1077"/>
      <c r="F41" s="1075"/>
      <c r="G41" s="1113"/>
    </row>
    <row r="42" spans="1:7" ht="15" customHeight="1" x14ac:dyDescent="0.2">
      <c r="A42" s="1043" t="s">
        <v>1404</v>
      </c>
      <c r="B42" s="1045">
        <f>'[1]A7-CFlow'!E15</f>
        <v>0</v>
      </c>
      <c r="C42" s="1046">
        <f>'[1]A7-CFlow'!F15</f>
        <v>0</v>
      </c>
      <c r="D42" s="1044">
        <f>'[1]A7-CFlow'!G15</f>
        <v>0</v>
      </c>
      <c r="E42" s="1047">
        <f>'[1]A7-CFlow'!H15</f>
        <v>0</v>
      </c>
      <c r="F42" s="1112" t="s">
        <v>880</v>
      </c>
      <c r="G42" s="1112" t="s">
        <v>880</v>
      </c>
    </row>
    <row r="43" spans="1:7" ht="15" customHeight="1" x14ac:dyDescent="0.2">
      <c r="A43" s="1043" t="s">
        <v>1405</v>
      </c>
      <c r="B43" s="1045">
        <f>'[1]A7-CFlow'!E25</f>
        <v>0</v>
      </c>
      <c r="C43" s="1046">
        <f>'[1]A7-CFlow'!F25</f>
        <v>0</v>
      </c>
      <c r="D43" s="1044">
        <f>'[1]A7-CFlow'!G25</f>
        <v>0</v>
      </c>
      <c r="E43" s="1047">
        <f>'[1]A7-CFlow'!H25</f>
        <v>0</v>
      </c>
      <c r="F43" s="1112" t="s">
        <v>880</v>
      </c>
      <c r="G43" s="1112" t="s">
        <v>880</v>
      </c>
    </row>
    <row r="44" spans="1:7" ht="15" customHeight="1" x14ac:dyDescent="0.2">
      <c r="A44" s="1043" t="s">
        <v>1406</v>
      </c>
      <c r="B44" s="1045">
        <f>'[1]A7-CFlow'!E34</f>
        <v>0</v>
      </c>
      <c r="C44" s="1046">
        <f>'[1]A7-CFlow'!F34</f>
        <v>0</v>
      </c>
      <c r="D44" s="1044">
        <f>'[1]A7-CFlow'!G34</f>
        <v>0</v>
      </c>
      <c r="E44" s="1047">
        <f>'[1]A7-CFlow'!H34</f>
        <v>0</v>
      </c>
      <c r="F44" s="1112" t="s">
        <v>880</v>
      </c>
      <c r="G44" s="1112" t="s">
        <v>880</v>
      </c>
    </row>
    <row r="45" spans="1:7" ht="15" customHeight="1" x14ac:dyDescent="0.2">
      <c r="A45" s="1054" t="str">
        <f>LEFT('[1]A7-CFlow'!A38,37)</f>
        <v>Cash/cash equivalents at the year end</v>
      </c>
      <c r="B45" s="1045">
        <f>'[1]A7-CFlow'!E38</f>
        <v>0</v>
      </c>
      <c r="C45" s="1046">
        <f>'[1]A7-CFlow'!F38</f>
        <v>0</v>
      </c>
      <c r="D45" s="1044">
        <f>'[1]A7-CFlow'!G38</f>
        <v>0</v>
      </c>
      <c r="E45" s="1047">
        <f>'[1]A7-CFlow'!H38</f>
        <v>0</v>
      </c>
      <c r="F45" s="1112" t="s">
        <v>880</v>
      </c>
      <c r="G45" s="1112" t="s">
        <v>880</v>
      </c>
    </row>
    <row r="46" spans="1:7" ht="4.5" customHeight="1" x14ac:dyDescent="0.2">
      <c r="A46" s="1073"/>
      <c r="B46" s="1042"/>
      <c r="C46" s="1040"/>
      <c r="D46" s="1041"/>
      <c r="E46" s="1042"/>
      <c r="F46" s="1040"/>
      <c r="G46" s="1111"/>
    </row>
    <row r="47" spans="1:7" ht="15" customHeight="1" x14ac:dyDescent="0.2">
      <c r="A47" s="1074" t="s">
        <v>1407</v>
      </c>
      <c r="B47" s="1077"/>
      <c r="C47" s="1075"/>
      <c r="D47" s="1076"/>
      <c r="E47" s="1077"/>
      <c r="F47" s="1075"/>
      <c r="G47" s="1113"/>
    </row>
    <row r="48" spans="1:7" ht="15" customHeight="1" x14ac:dyDescent="0.2">
      <c r="A48" s="1043" t="str">
        <f>'[1]A8-ResRecon'!A4</f>
        <v>Cash and investments available</v>
      </c>
      <c r="B48" s="1045">
        <f>'[1]A8-ResRecon'!E8</f>
        <v>0</v>
      </c>
      <c r="C48" s="1046">
        <f>'[1]A8-ResRecon'!F8</f>
        <v>0</v>
      </c>
      <c r="D48" s="1044">
        <f>'[1]A8-ResRecon'!G8</f>
        <v>0</v>
      </c>
      <c r="E48" s="1047">
        <f>'[1]A8-ResRecon'!H8</f>
        <v>0</v>
      </c>
      <c r="F48" s="1112" t="s">
        <v>880</v>
      </c>
      <c r="G48" s="1112" t="s">
        <v>880</v>
      </c>
    </row>
    <row r="49" spans="1:7" ht="15" customHeight="1" x14ac:dyDescent="0.2">
      <c r="A49" s="1043" t="str">
        <f>'[1]A8-ResRecon'!A10</f>
        <v>Application of cash and investments</v>
      </c>
      <c r="B49" s="1045">
        <f>'[1]A8-ResRecon'!E18</f>
        <v>0</v>
      </c>
      <c r="C49" s="1046">
        <f>'[1]A8-ResRecon'!F18</f>
        <v>0</v>
      </c>
      <c r="D49" s="1044">
        <f>'[1]A8-ResRecon'!G18</f>
        <v>0</v>
      </c>
      <c r="E49" s="1047">
        <f>'[1]A8-ResRecon'!H18</f>
        <v>0</v>
      </c>
      <c r="F49" s="1112" t="s">
        <v>880</v>
      </c>
      <c r="G49" s="1112" t="s">
        <v>880</v>
      </c>
    </row>
    <row r="50" spans="1:7" ht="15" customHeight="1" x14ac:dyDescent="0.2">
      <c r="A50" s="1054" t="s">
        <v>1408</v>
      </c>
      <c r="B50" s="1045">
        <f t="shared" ref="B50:E50" si="1">B48-B49</f>
        <v>0</v>
      </c>
      <c r="C50" s="1046">
        <f t="shared" si="1"/>
        <v>0</v>
      </c>
      <c r="D50" s="1044">
        <f t="shared" si="1"/>
        <v>0</v>
      </c>
      <c r="E50" s="1047">
        <f t="shared" si="1"/>
        <v>0</v>
      </c>
      <c r="F50" s="1112" t="s">
        <v>880</v>
      </c>
      <c r="G50" s="1112" t="s">
        <v>880</v>
      </c>
    </row>
    <row r="51" spans="1:7" ht="3" customHeight="1" x14ac:dyDescent="0.2">
      <c r="A51" s="1079"/>
      <c r="B51" s="1082"/>
      <c r="C51" s="1080"/>
      <c r="D51" s="1081"/>
      <c r="E51" s="1082"/>
      <c r="F51" s="1080"/>
      <c r="G51" s="1114"/>
    </row>
    <row r="52" spans="1:7" ht="15" customHeight="1" x14ac:dyDescent="0.2">
      <c r="A52" s="1083" t="s">
        <v>1409</v>
      </c>
      <c r="B52" s="1042"/>
      <c r="C52" s="1040"/>
      <c r="D52" s="1041"/>
      <c r="E52" s="1042"/>
      <c r="F52" s="1040"/>
      <c r="G52" s="1111"/>
    </row>
    <row r="53" spans="1:7" ht="15" customHeight="1" x14ac:dyDescent="0.2">
      <c r="A53" s="1084" t="s">
        <v>1410</v>
      </c>
      <c r="B53" s="1045">
        <f>'[1]A9-Asset'!E65</f>
        <v>0</v>
      </c>
      <c r="C53" s="1046">
        <f>'[1]A9-Asset'!F65</f>
        <v>0</v>
      </c>
      <c r="D53" s="1044">
        <f>'[1]A9-Asset'!G65</f>
        <v>0</v>
      </c>
      <c r="E53" s="1047">
        <f>'[1]A9-Asset'!H65</f>
        <v>0</v>
      </c>
      <c r="F53" s="1112" t="s">
        <v>880</v>
      </c>
      <c r="G53" s="1112" t="s">
        <v>880</v>
      </c>
    </row>
    <row r="54" spans="1:7" ht="15" customHeight="1" x14ac:dyDescent="0.2">
      <c r="A54" s="1084" t="str">
        <f>'[1]A9-Asset'!A68</f>
        <v>Depreciation &amp; asset impairment</v>
      </c>
      <c r="B54" s="1045">
        <f>'[1]A9-Asset'!E68</f>
        <v>0</v>
      </c>
      <c r="C54" s="1046">
        <f>'[1]A9-Asset'!F68</f>
        <v>0</v>
      </c>
      <c r="D54" s="1044">
        <f>'[1]A9-Asset'!G68</f>
        <v>0</v>
      </c>
      <c r="E54" s="1047">
        <f>'[1]A9-Asset'!H68</f>
        <v>0</v>
      </c>
      <c r="F54" s="1112" t="s">
        <v>880</v>
      </c>
      <c r="G54" s="1112" t="s">
        <v>880</v>
      </c>
    </row>
    <row r="55" spans="1:7" ht="15" customHeight="1" x14ac:dyDescent="0.2">
      <c r="A55" s="1084" t="s">
        <v>1411</v>
      </c>
      <c r="B55" s="1045">
        <f>'[1]A9-Asset'!E20</f>
        <v>0</v>
      </c>
      <c r="C55" s="1046">
        <f>'[1]A9-Asset'!F20</f>
        <v>0</v>
      </c>
      <c r="D55" s="1044">
        <f>'[1]A9-Asset'!G20</f>
        <v>0</v>
      </c>
      <c r="E55" s="1047">
        <f>'[1]A9-Asset'!H20</f>
        <v>0</v>
      </c>
      <c r="F55" s="1112" t="s">
        <v>880</v>
      </c>
      <c r="G55" s="1112" t="s">
        <v>880</v>
      </c>
    </row>
    <row r="56" spans="1:7" ht="15" customHeight="1" x14ac:dyDescent="0.2">
      <c r="A56" s="1084" t="s">
        <v>1412</v>
      </c>
      <c r="B56" s="1045">
        <f>'[1]A9-Asset'!E69</f>
        <v>0</v>
      </c>
      <c r="C56" s="1046">
        <f>'[1]A9-Asset'!F69</f>
        <v>0</v>
      </c>
      <c r="D56" s="1044">
        <f>'[1]A9-Asset'!G69</f>
        <v>0</v>
      </c>
      <c r="E56" s="1047">
        <f>'[1]A9-Asset'!H69</f>
        <v>0</v>
      </c>
      <c r="F56" s="1112" t="s">
        <v>880</v>
      </c>
      <c r="G56" s="1112" t="s">
        <v>880</v>
      </c>
    </row>
    <row r="57" spans="1:7" ht="3" customHeight="1" x14ac:dyDescent="0.2">
      <c r="A57" s="1085"/>
      <c r="B57" s="1088"/>
      <c r="C57" s="1086"/>
      <c r="D57" s="1087"/>
      <c r="E57" s="1088"/>
      <c r="F57" s="1086"/>
      <c r="G57" s="1115"/>
    </row>
    <row r="58" spans="1:7" ht="15" customHeight="1" x14ac:dyDescent="0.2">
      <c r="A58" s="1083" t="s">
        <v>1413</v>
      </c>
      <c r="B58" s="1042"/>
      <c r="C58" s="1040"/>
      <c r="D58" s="1041"/>
      <c r="E58" s="1042"/>
      <c r="F58" s="1089"/>
      <c r="G58" s="1116"/>
    </row>
    <row r="59" spans="1:7" ht="15" customHeight="1" x14ac:dyDescent="0.2">
      <c r="A59" s="1053" t="s">
        <v>1414</v>
      </c>
      <c r="B59" s="1045">
        <f>'[1]A10-SerDel'!E59</f>
        <v>0</v>
      </c>
      <c r="C59" s="1046">
        <f>'[1]A10-SerDel'!F59</f>
        <v>0</v>
      </c>
      <c r="D59" s="1044">
        <f>'[1]A10-SerDel'!G59</f>
        <v>0</v>
      </c>
      <c r="E59" s="1047">
        <f>'[1]A10-SerDel'!H59</f>
        <v>0</v>
      </c>
      <c r="F59" s="1112" t="s">
        <v>880</v>
      </c>
      <c r="G59" s="1112" t="s">
        <v>880</v>
      </c>
    </row>
    <row r="60" spans="1:7" ht="15" customHeight="1" x14ac:dyDescent="0.2">
      <c r="A60" s="1053" t="s">
        <v>1415</v>
      </c>
      <c r="B60" s="1045">
        <f>'[1]A10-SerDel'!E78</f>
        <v>0</v>
      </c>
      <c r="C60" s="1046">
        <f>'[1]A10-SerDel'!F78</f>
        <v>0</v>
      </c>
      <c r="D60" s="1044">
        <f>'[1]A10-SerDel'!G78</f>
        <v>0</v>
      </c>
      <c r="E60" s="1047">
        <f>'[1]A10-SerDel'!H78</f>
        <v>0</v>
      </c>
      <c r="F60" s="1112" t="s">
        <v>880</v>
      </c>
      <c r="G60" s="1112" t="s">
        <v>880</v>
      </c>
    </row>
    <row r="61" spans="1:7" ht="15" customHeight="1" x14ac:dyDescent="0.2">
      <c r="A61" s="1092" t="s">
        <v>731</v>
      </c>
      <c r="B61" s="1091"/>
      <c r="C61" s="1089"/>
      <c r="D61" s="1090"/>
      <c r="E61" s="1091"/>
      <c r="F61" s="1089"/>
      <c r="G61" s="1116"/>
    </row>
    <row r="62" spans="1:7" ht="15" customHeight="1" x14ac:dyDescent="0.2">
      <c r="A62" s="1093" t="str">
        <f>'[1]A10-SerDel'!A5</f>
        <v>Water:</v>
      </c>
      <c r="B62" s="1096">
        <f>'[1]A10-SerDel'!E14</f>
        <v>0</v>
      </c>
      <c r="C62" s="1094">
        <f>'[1]A10-SerDel'!F14</f>
        <v>0</v>
      </c>
      <c r="D62" s="1095">
        <f>'[1]A10-SerDel'!G14</f>
        <v>0</v>
      </c>
      <c r="E62" s="1096">
        <f>'[1]A10-SerDel'!H14</f>
        <v>0</v>
      </c>
      <c r="F62" s="1112" t="s">
        <v>880</v>
      </c>
      <c r="G62" s="1112" t="s">
        <v>880</v>
      </c>
    </row>
    <row r="63" spans="1:7" ht="15" customHeight="1" x14ac:dyDescent="0.2">
      <c r="A63" s="1093" t="str">
        <f>'[1]A10-SerDel'!A16</f>
        <v>Sanitation/sewerage:</v>
      </c>
      <c r="B63" s="1096">
        <f>'[1]A10-SerDel'!E26</f>
        <v>0</v>
      </c>
      <c r="C63" s="1094">
        <f>'[1]A10-SerDel'!F26</f>
        <v>0</v>
      </c>
      <c r="D63" s="1095">
        <f>'[1]A10-SerDel'!G26</f>
        <v>0</v>
      </c>
      <c r="E63" s="1096">
        <f>'[1]A10-SerDel'!H26</f>
        <v>0</v>
      </c>
      <c r="F63" s="1112" t="s">
        <v>880</v>
      </c>
      <c r="G63" s="1112" t="s">
        <v>880</v>
      </c>
    </row>
    <row r="64" spans="1:7" ht="15" customHeight="1" x14ac:dyDescent="0.2">
      <c r="A64" s="1093" t="str">
        <f>'[1]A10-SerDel'!A28</f>
        <v>Energy:</v>
      </c>
      <c r="B64" s="1096">
        <f>'[1]A10-SerDel'!E35</f>
        <v>0</v>
      </c>
      <c r="C64" s="1094">
        <f>'[1]A10-SerDel'!F35</f>
        <v>0</v>
      </c>
      <c r="D64" s="1095">
        <f>'[1]A10-SerDel'!G35</f>
        <v>0</v>
      </c>
      <c r="E64" s="1096">
        <f>'[1]A10-SerDel'!H35</f>
        <v>0</v>
      </c>
      <c r="F64" s="1112" t="s">
        <v>880</v>
      </c>
      <c r="G64" s="1112" t="s">
        <v>880</v>
      </c>
    </row>
    <row r="65" spans="1:7" ht="15" customHeight="1" x14ac:dyDescent="0.2">
      <c r="A65" s="1093" t="str">
        <f>'[1]A10-SerDel'!A37</f>
        <v>Refuse:</v>
      </c>
      <c r="B65" s="1096">
        <f>'[1]A10-SerDel'!E45</f>
        <v>0</v>
      </c>
      <c r="C65" s="1094">
        <f>'[1]A10-SerDel'!F45</f>
        <v>0</v>
      </c>
      <c r="D65" s="1095">
        <f>'[1]A10-SerDel'!G45</f>
        <v>0</v>
      </c>
      <c r="E65" s="1096">
        <f>'[1]A10-SerDel'!H45</f>
        <v>0</v>
      </c>
      <c r="F65" s="1112" t="s">
        <v>880</v>
      </c>
      <c r="G65" s="1112" t="s">
        <v>880</v>
      </c>
    </row>
    <row r="66" spans="1:7" ht="2.25" customHeight="1" x14ac:dyDescent="0.2">
      <c r="A66" s="1085"/>
      <c r="B66" s="1088"/>
      <c r="C66" s="1086"/>
      <c r="D66" s="1087"/>
      <c r="E66" s="1088"/>
      <c r="F66" s="1086"/>
      <c r="G66" s="1115"/>
    </row>
    <row r="67" spans="1:7" ht="15.75" customHeight="1" x14ac:dyDescent="0.2">
      <c r="A67" s="2315" t="s">
        <v>1435</v>
      </c>
      <c r="B67" s="2316"/>
      <c r="C67" s="2316"/>
      <c r="D67" s="2316"/>
      <c r="E67" s="2316"/>
      <c r="F67" s="2316"/>
      <c r="G67" s="1528" t="s">
        <v>1737</v>
      </c>
    </row>
  </sheetData>
  <mergeCells count="6">
    <mergeCell ref="A67:F67"/>
    <mergeCell ref="A1:G1"/>
    <mergeCell ref="A2:G2"/>
    <mergeCell ref="A3:A4"/>
    <mergeCell ref="C3:E3"/>
    <mergeCell ref="F3:G3"/>
  </mergeCells>
  <pageMargins left="0.75" right="0.75" top="1" bottom="1" header="0.5" footer="0.5"/>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workbookViewId="0">
      <selection activeCell="A6" sqref="A6"/>
    </sheetView>
  </sheetViews>
  <sheetFormatPr defaultRowHeight="15" x14ac:dyDescent="0.25"/>
  <cols>
    <col min="1" max="1" width="30.5703125" style="753" customWidth="1"/>
    <col min="2" max="6" width="11.7109375" style="753" customWidth="1"/>
    <col min="7" max="7" width="9.7109375" style="753" customWidth="1"/>
    <col min="8" max="16384" width="9.140625" style="746"/>
  </cols>
  <sheetData>
    <row r="1" spans="1:7" ht="16.5" x14ac:dyDescent="0.3">
      <c r="A1" s="2218" t="s">
        <v>1456</v>
      </c>
      <c r="B1" s="2218"/>
      <c r="C1" s="2218"/>
      <c r="D1" s="2218"/>
      <c r="E1" s="2218"/>
      <c r="F1" s="2218"/>
      <c r="G1" s="2218"/>
    </row>
    <row r="2" spans="1:7" ht="13.5" customHeight="1" x14ac:dyDescent="0.25">
      <c r="A2" s="2333" t="s">
        <v>1045</v>
      </c>
      <c r="B2" s="2334"/>
      <c r="C2" s="2334"/>
      <c r="D2" s="2334"/>
      <c r="E2" s="2334"/>
      <c r="F2" s="2334"/>
      <c r="G2" s="2335"/>
    </row>
    <row r="3" spans="1:7" ht="15" customHeight="1" x14ac:dyDescent="0.25">
      <c r="A3" s="2220" t="str">
        <f>desc</f>
        <v>Description</v>
      </c>
      <c r="B3" s="1530" t="s">
        <v>1618</v>
      </c>
      <c r="C3" s="2332" t="s">
        <v>1619</v>
      </c>
      <c r="D3" s="2332"/>
      <c r="E3" s="2332"/>
      <c r="F3" s="2332" t="s">
        <v>1740</v>
      </c>
      <c r="G3" s="2332"/>
    </row>
    <row r="4" spans="1:7" ht="25.5" x14ac:dyDescent="0.25">
      <c r="A4" s="2336"/>
      <c r="B4" s="1531" t="s">
        <v>95</v>
      </c>
      <c r="C4" s="1531" t="s">
        <v>98</v>
      </c>
      <c r="D4" s="1531" t="s">
        <v>1250</v>
      </c>
      <c r="E4" s="1531" t="s">
        <v>95</v>
      </c>
      <c r="F4" s="1531" t="s">
        <v>98</v>
      </c>
      <c r="G4" s="1531" t="s">
        <v>1250</v>
      </c>
    </row>
    <row r="5" spans="1:7" x14ac:dyDescent="0.25">
      <c r="A5" s="890" t="s">
        <v>1251</v>
      </c>
      <c r="B5" s="891"/>
      <c r="C5" s="891"/>
      <c r="D5" s="891"/>
      <c r="E5" s="891"/>
      <c r="F5" s="891"/>
      <c r="G5" s="891"/>
    </row>
    <row r="6" spans="1:7" x14ac:dyDescent="0.25">
      <c r="A6" s="879" t="s">
        <v>25</v>
      </c>
      <c r="B6" s="876">
        <v>26485424</v>
      </c>
      <c r="C6" s="876">
        <v>23572027.359999999</v>
      </c>
      <c r="D6" s="876">
        <v>28074549.440000001</v>
      </c>
      <c r="E6" s="876">
        <v>23042318.879999999</v>
      </c>
      <c r="F6" s="877">
        <f>(E6-C6)/E6</f>
        <v>-2.2988505747126457E-2</v>
      </c>
      <c r="G6" s="877">
        <f>(E6-D6)/E6</f>
        <v>-0.21839080459770127</v>
      </c>
    </row>
    <row r="7" spans="1:7" x14ac:dyDescent="0.25">
      <c r="A7" s="879" t="s">
        <v>1179</v>
      </c>
      <c r="B7" s="878">
        <v>8541256</v>
      </c>
      <c r="C7" s="878">
        <v>8285018.3200000003</v>
      </c>
      <c r="D7" s="878">
        <v>9053731.3599999994</v>
      </c>
      <c r="E7" s="878">
        <v>8455843.4399999995</v>
      </c>
      <c r="F7" s="877">
        <f t="shared" ref="F7:F29" si="0">(E7-C7)/E7</f>
        <v>2.0202020202020107E-2</v>
      </c>
      <c r="G7" s="877">
        <f t="shared" ref="G7:G29" si="1">(E7-D7)/E7</f>
        <v>-7.0707070707070704E-2</v>
      </c>
    </row>
    <row r="8" spans="1:7" x14ac:dyDescent="0.25">
      <c r="A8" s="879" t="s">
        <v>26</v>
      </c>
      <c r="B8" s="876">
        <v>12354652</v>
      </c>
      <c r="C8" s="876">
        <v>10254361.16</v>
      </c>
      <c r="D8" s="876">
        <v>12478198.52</v>
      </c>
      <c r="E8" s="876">
        <v>13219477.640000001</v>
      </c>
      <c r="F8" s="877">
        <f t="shared" si="0"/>
        <v>0.22429906542056077</v>
      </c>
      <c r="G8" s="877">
        <f t="shared" si="1"/>
        <v>5.6074766355140263E-2</v>
      </c>
    </row>
    <row r="9" spans="1:7" x14ac:dyDescent="0.25">
      <c r="A9" s="879" t="s">
        <v>689</v>
      </c>
      <c r="B9" s="876">
        <v>14231546</v>
      </c>
      <c r="C9" s="876">
        <v>13235337.779999999</v>
      </c>
      <c r="D9" s="876">
        <v>13662284.16</v>
      </c>
      <c r="E9" s="876">
        <v>12096814.1</v>
      </c>
      <c r="F9" s="877">
        <f t="shared" si="0"/>
        <v>-9.4117647058823514E-2</v>
      </c>
      <c r="G9" s="877">
        <f t="shared" si="1"/>
        <v>-0.12941176470588239</v>
      </c>
    </row>
    <row r="10" spans="1:7" x14ac:dyDescent="0.25">
      <c r="A10" s="879" t="s">
        <v>21</v>
      </c>
      <c r="B10" s="880">
        <v>6542352</v>
      </c>
      <c r="C10" s="876">
        <v>5495575.6799999997</v>
      </c>
      <c r="D10" s="876">
        <v>5953540.3200000003</v>
      </c>
      <c r="E10" s="876">
        <v>6346081.4400000004</v>
      </c>
      <c r="F10" s="877">
        <f t="shared" si="0"/>
        <v>0.13402061855670114</v>
      </c>
      <c r="G10" s="877">
        <f t="shared" si="1"/>
        <v>6.18556701030928E-2</v>
      </c>
    </row>
    <row r="11" spans="1:7" ht="15.75" thickBot="1" x14ac:dyDescent="0.3">
      <c r="A11" s="879" t="s">
        <v>1180</v>
      </c>
      <c r="B11" s="881">
        <f>SUM(B6:B10)</f>
        <v>68155230</v>
      </c>
      <c r="C11" s="881">
        <f t="shared" ref="C11:E11" si="2">SUM(C6:C10)</f>
        <v>60842320.300000004</v>
      </c>
      <c r="D11" s="881">
        <f t="shared" si="2"/>
        <v>69222303.799999982</v>
      </c>
      <c r="E11" s="881">
        <f t="shared" si="2"/>
        <v>63160535.5</v>
      </c>
      <c r="F11" s="882">
        <f t="shared" si="0"/>
        <v>3.6703539348554061E-2</v>
      </c>
      <c r="G11" s="882">
        <f t="shared" si="1"/>
        <v>-9.5973985211065579E-2</v>
      </c>
    </row>
    <row r="12" spans="1:7" ht="15.75" thickTop="1" x14ac:dyDescent="0.25">
      <c r="A12" s="879" t="s">
        <v>1186</v>
      </c>
      <c r="B12" s="884">
        <v>5642551</v>
      </c>
      <c r="C12" s="878">
        <v>5529699.9800000004</v>
      </c>
      <c r="D12" s="878">
        <v>5924678.5499999998</v>
      </c>
      <c r="E12" s="878">
        <v>5303997.9400000004</v>
      </c>
      <c r="F12" s="877">
        <f>(E12-C12)/E12</f>
        <v>-4.2553191489361708E-2</v>
      </c>
      <c r="G12" s="877">
        <f>(E12-D12)/E12</f>
        <v>-0.11702127659574456</v>
      </c>
    </row>
    <row r="13" spans="1:7" x14ac:dyDescent="0.25">
      <c r="A13" s="879" t="s">
        <v>971</v>
      </c>
      <c r="B13" s="884">
        <v>5642551</v>
      </c>
      <c r="C13" s="878">
        <v>5529699.9800000004</v>
      </c>
      <c r="D13" s="878">
        <v>5924678.5499999998</v>
      </c>
      <c r="E13" s="878">
        <v>5303997.9400000004</v>
      </c>
      <c r="F13" s="877">
        <f t="shared" si="0"/>
        <v>-4.2553191489361708E-2</v>
      </c>
      <c r="G13" s="877">
        <f t="shared" si="1"/>
        <v>-0.11702127659574456</v>
      </c>
    </row>
    <row r="14" spans="1:7" x14ac:dyDescent="0.25">
      <c r="A14" s="879" t="s">
        <v>1181</v>
      </c>
      <c r="B14" s="884">
        <v>5321531</v>
      </c>
      <c r="C14" s="878">
        <v>4470086.04</v>
      </c>
      <c r="D14" s="878">
        <v>5747253.4800000004</v>
      </c>
      <c r="E14" s="878">
        <v>4629731.97</v>
      </c>
      <c r="F14" s="877">
        <f t="shared" si="0"/>
        <v>3.4482758620689592E-2</v>
      </c>
      <c r="G14" s="877">
        <f t="shared" si="1"/>
        <v>-0.24137931034482776</v>
      </c>
    </row>
    <row r="15" spans="1:7" ht="15.75" thickBot="1" x14ac:dyDescent="0.3">
      <c r="A15" s="879" t="s">
        <v>1182</v>
      </c>
      <c r="B15" s="885">
        <f>SUM(B12:B14)</f>
        <v>16606633</v>
      </c>
      <c r="C15" s="886">
        <v>8455214</v>
      </c>
      <c r="D15" s="886">
        <v>8624318.2799999993</v>
      </c>
      <c r="E15" s="886">
        <v>9554391.8200000003</v>
      </c>
      <c r="F15" s="882">
        <f t="shared" si="0"/>
        <v>0.11504424778761065</v>
      </c>
      <c r="G15" s="882">
        <f t="shared" si="1"/>
        <v>9.7345132743362928E-2</v>
      </c>
    </row>
    <row r="16" spans="1:7" ht="15.75" thickTop="1" x14ac:dyDescent="0.25">
      <c r="A16" s="887" t="s">
        <v>1183</v>
      </c>
      <c r="B16" s="878">
        <v>1253652</v>
      </c>
      <c r="C16" s="878">
        <v>1002921.6</v>
      </c>
      <c r="D16" s="878">
        <v>1190969.3999999999</v>
      </c>
      <c r="E16" s="878">
        <v>1353944.16</v>
      </c>
      <c r="F16" s="877">
        <f t="shared" si="0"/>
        <v>0.25925925925925924</v>
      </c>
      <c r="G16" s="877">
        <f t="shared" si="1"/>
        <v>0.12037037037037039</v>
      </c>
    </row>
    <row r="17" spans="1:7" x14ac:dyDescent="0.25">
      <c r="A17" s="887" t="s">
        <v>1184</v>
      </c>
      <c r="B17" s="888">
        <v>2515644</v>
      </c>
      <c r="C17" s="888">
        <v>2062828.08</v>
      </c>
      <c r="D17" s="888">
        <v>2264079.6</v>
      </c>
      <c r="E17" s="888">
        <v>2339548.92</v>
      </c>
      <c r="F17" s="877">
        <f t="shared" si="0"/>
        <v>0.11827956989247305</v>
      </c>
      <c r="G17" s="877">
        <f t="shared" si="1"/>
        <v>3.2258064516128962E-2</v>
      </c>
    </row>
    <row r="18" spans="1:7" ht="15.75" thickBot="1" x14ac:dyDescent="0.3">
      <c r="A18" s="879" t="s">
        <v>1182</v>
      </c>
      <c r="B18" s="886">
        <f>SUM(B16:B17)</f>
        <v>3769296</v>
      </c>
      <c r="C18" s="886">
        <f t="shared" ref="C18:E18" si="3">SUM(C16:C17)</f>
        <v>3065749.68</v>
      </c>
      <c r="D18" s="886">
        <f t="shared" si="3"/>
        <v>3455049</v>
      </c>
      <c r="E18" s="886">
        <f t="shared" si="3"/>
        <v>3693493.08</v>
      </c>
      <c r="F18" s="882">
        <f t="shared" si="0"/>
        <v>0.16995927334998551</v>
      </c>
      <c r="G18" s="882">
        <f t="shared" si="1"/>
        <v>6.4557879177074312E-2</v>
      </c>
    </row>
    <row r="19" spans="1:7" ht="15.75" thickTop="1" x14ac:dyDescent="0.25">
      <c r="A19" s="887" t="s">
        <v>1187</v>
      </c>
      <c r="B19" s="878">
        <v>12545845</v>
      </c>
      <c r="C19" s="878">
        <v>10413051.35</v>
      </c>
      <c r="D19" s="878">
        <v>11793094.300000001</v>
      </c>
      <c r="E19" s="878">
        <v>11542177.4</v>
      </c>
      <c r="F19" s="877">
        <f t="shared" si="0"/>
        <v>9.7826086956521799E-2</v>
      </c>
      <c r="G19" s="877">
        <f t="shared" si="1"/>
        <v>-2.1739130434782639E-2</v>
      </c>
    </row>
    <row r="20" spans="1:7" x14ac:dyDescent="0.25">
      <c r="A20" s="879" t="s">
        <v>1184</v>
      </c>
      <c r="B20" s="888">
        <v>2354564</v>
      </c>
      <c r="C20" s="888">
        <v>2189744.52</v>
      </c>
      <c r="D20" s="888">
        <v>2425200.92</v>
      </c>
      <c r="E20" s="888">
        <v>2401655.2799999998</v>
      </c>
      <c r="F20" s="877">
        <f t="shared" si="0"/>
        <v>8.8235294117646967E-2</v>
      </c>
      <c r="G20" s="877">
        <f t="shared" si="1"/>
        <v>-9.8039215686275064E-3</v>
      </c>
    </row>
    <row r="21" spans="1:7" ht="15.75" thickBot="1" x14ac:dyDescent="0.3">
      <c r="A21" s="879" t="s">
        <v>1185</v>
      </c>
      <c r="B21" s="886">
        <f>SUM(B19:B20)</f>
        <v>14900409</v>
      </c>
      <c r="C21" s="886">
        <f t="shared" ref="C21:E21" si="4">SUM(C19:C20)</f>
        <v>12602795.869999999</v>
      </c>
      <c r="D21" s="886">
        <f t="shared" si="4"/>
        <v>14218295.220000001</v>
      </c>
      <c r="E21" s="886">
        <f t="shared" si="4"/>
        <v>13943832.68</v>
      </c>
      <c r="F21" s="882">
        <f t="shared" si="0"/>
        <v>9.6174189749385353E-2</v>
      </c>
      <c r="G21" s="882">
        <f t="shared" si="1"/>
        <v>-1.9683436132568465E-2</v>
      </c>
    </row>
    <row r="22" spans="1:7" ht="15.75" thickTop="1" x14ac:dyDescent="0.25">
      <c r="A22" s="887" t="s">
        <v>1188</v>
      </c>
      <c r="B22" s="883">
        <v>4564885</v>
      </c>
      <c r="C22" s="883">
        <v>3697556.85</v>
      </c>
      <c r="D22" s="883">
        <v>4336640.75</v>
      </c>
      <c r="E22" s="883">
        <v>4290991.9000000004</v>
      </c>
      <c r="F22" s="877">
        <f t="shared" si="0"/>
        <v>0.13829787234042559</v>
      </c>
      <c r="G22" s="877">
        <f t="shared" si="1"/>
        <v>-1.0638297872340339E-2</v>
      </c>
    </row>
    <row r="23" spans="1:7" x14ac:dyDescent="0.25">
      <c r="A23" s="887" t="s">
        <v>1189</v>
      </c>
      <c r="B23" s="888">
        <v>5648645</v>
      </c>
      <c r="C23" s="878">
        <v>4970807.5999999996</v>
      </c>
      <c r="D23" s="878">
        <v>6157023.0499999998</v>
      </c>
      <c r="E23" s="878">
        <v>4970807.5999999996</v>
      </c>
      <c r="F23" s="877">
        <f t="shared" si="0"/>
        <v>0</v>
      </c>
      <c r="G23" s="877">
        <f t="shared" si="1"/>
        <v>-0.2386363636363637</v>
      </c>
    </row>
    <row r="24" spans="1:7" x14ac:dyDescent="0.25">
      <c r="A24" s="887" t="s">
        <v>19</v>
      </c>
      <c r="B24" s="888">
        <v>5648645</v>
      </c>
      <c r="C24" s="878">
        <v>4970807.5999999996</v>
      </c>
      <c r="D24" s="878">
        <v>6157023.0499999998</v>
      </c>
      <c r="E24" s="878">
        <v>4970807.5999999996</v>
      </c>
      <c r="F24" s="877">
        <f>(E24-C24)/E24</f>
        <v>0</v>
      </c>
      <c r="G24" s="877">
        <f>(E24-D24)/E24</f>
        <v>-0.2386363636363637</v>
      </c>
    </row>
    <row r="25" spans="1:7" x14ac:dyDescent="0.25">
      <c r="A25" s="887" t="s">
        <v>1190</v>
      </c>
      <c r="B25" s="888">
        <v>5648645</v>
      </c>
      <c r="C25" s="878">
        <v>4970807.5999999996</v>
      </c>
      <c r="D25" s="878">
        <v>6157023.0499999998</v>
      </c>
      <c r="E25" s="878">
        <v>4970807.5999999996</v>
      </c>
      <c r="F25" s="877">
        <f>(E25-C25)/E25</f>
        <v>0</v>
      </c>
      <c r="G25" s="877">
        <f>(E25-D25)/E25</f>
        <v>-0.2386363636363637</v>
      </c>
    </row>
    <row r="26" spans="1:7" x14ac:dyDescent="0.25">
      <c r="A26" s="887" t="s">
        <v>1191</v>
      </c>
      <c r="B26" s="888">
        <v>5648645</v>
      </c>
      <c r="C26" s="878">
        <v>4970807.5999999996</v>
      </c>
      <c r="D26" s="878">
        <v>6157023.0499999998</v>
      </c>
      <c r="E26" s="878">
        <v>4970807.5999999996</v>
      </c>
      <c r="F26" s="877">
        <f>(E26-C26)/E26</f>
        <v>0</v>
      </c>
      <c r="G26" s="877">
        <f>(E26-D26)/E26</f>
        <v>-0.2386363636363637</v>
      </c>
    </row>
    <row r="27" spans="1:7" x14ac:dyDescent="0.25">
      <c r="A27" s="887" t="s">
        <v>1192</v>
      </c>
      <c r="B27" s="888">
        <v>5648645</v>
      </c>
      <c r="C27" s="878">
        <v>4970807.5999999996</v>
      </c>
      <c r="D27" s="878">
        <v>6157023.0499999998</v>
      </c>
      <c r="E27" s="878">
        <v>4970807.5999999996</v>
      </c>
      <c r="F27" s="877">
        <f>(E27-C27)/E27</f>
        <v>0</v>
      </c>
      <c r="G27" s="877">
        <f>(E27-D27)/E27</f>
        <v>-0.2386363636363637</v>
      </c>
    </row>
    <row r="28" spans="1:7" ht="15.75" thickBot="1" x14ac:dyDescent="0.3">
      <c r="A28" s="879" t="s">
        <v>1193</v>
      </c>
      <c r="B28" s="889">
        <f>SUM(B22:B27)</f>
        <v>32808110</v>
      </c>
      <c r="C28" s="889">
        <f>SUM(C22:C27)</f>
        <v>28551594.850000001</v>
      </c>
      <c r="D28" s="889">
        <f>SUM(D22:D27)</f>
        <v>35121756</v>
      </c>
      <c r="E28" s="889">
        <f>SUM(E22:E27)</f>
        <v>29145029.899999999</v>
      </c>
      <c r="F28" s="882">
        <f>(E28-C28)/E28</f>
        <v>2.03614493461198E-2</v>
      </c>
      <c r="G28" s="882">
        <f>(E28-D28)/E28</f>
        <v>-0.20506844976679889</v>
      </c>
    </row>
    <row r="29" spans="1:7" ht="15.75" thickTop="1" x14ac:dyDescent="0.25">
      <c r="A29" s="892" t="s">
        <v>110</v>
      </c>
      <c r="B29" s="893">
        <f>B28+B21+B18+B15+B11</f>
        <v>136239678</v>
      </c>
      <c r="C29" s="893">
        <f t="shared" ref="C29:E29" si="5">C28+C21+C18+C15+C11</f>
        <v>113517674.7</v>
      </c>
      <c r="D29" s="893">
        <f t="shared" si="5"/>
        <v>130641722.29999998</v>
      </c>
      <c r="E29" s="893">
        <f t="shared" si="5"/>
        <v>119497282.97999999</v>
      </c>
      <c r="F29" s="894">
        <f t="shared" si="0"/>
        <v>5.003970074366277E-2</v>
      </c>
      <c r="G29" s="894">
        <f t="shared" si="1"/>
        <v>-9.3261026879290762E-2</v>
      </c>
    </row>
    <row r="30" spans="1:7" ht="39.75" customHeight="1" x14ac:dyDescent="0.25">
      <c r="A30" s="2330" t="s">
        <v>1739</v>
      </c>
      <c r="B30" s="2331"/>
      <c r="C30" s="2331"/>
      <c r="D30" s="2331"/>
      <c r="E30" s="2331"/>
      <c r="F30" s="2331"/>
      <c r="G30" s="1529" t="s">
        <v>1738</v>
      </c>
    </row>
    <row r="31" spans="1:7" x14ac:dyDescent="0.25">
      <c r="A31" s="868"/>
      <c r="B31" s="859"/>
      <c r="C31" s="859"/>
      <c r="D31" s="859"/>
      <c r="E31" s="859"/>
      <c r="F31" s="867"/>
      <c r="G31" s="867"/>
    </row>
    <row r="32" spans="1:7" x14ac:dyDescent="0.25">
      <c r="A32" s="856"/>
      <c r="B32" s="859"/>
      <c r="C32" s="859"/>
      <c r="D32" s="859"/>
      <c r="E32" s="859"/>
      <c r="F32" s="857"/>
      <c r="G32" s="857"/>
    </row>
    <row r="33" spans="1:7" x14ac:dyDescent="0.25">
      <c r="A33" s="856"/>
      <c r="B33" s="858"/>
      <c r="C33" s="858"/>
      <c r="D33" s="858"/>
      <c r="E33" s="858"/>
      <c r="F33" s="857"/>
      <c r="G33" s="857"/>
    </row>
    <row r="34" spans="1:7" x14ac:dyDescent="0.25">
      <c r="A34" s="856"/>
      <c r="B34" s="858"/>
      <c r="C34" s="858"/>
      <c r="D34" s="858"/>
      <c r="E34" s="858"/>
      <c r="F34" s="857"/>
      <c r="G34" s="857"/>
    </row>
    <row r="35" spans="1:7" x14ac:dyDescent="0.25">
      <c r="A35" s="856"/>
      <c r="B35" s="858"/>
      <c r="C35" s="858"/>
      <c r="D35" s="858"/>
      <c r="E35" s="858"/>
      <c r="F35" s="857"/>
      <c r="G35" s="857"/>
    </row>
    <row r="36" spans="1:7" x14ac:dyDescent="0.25">
      <c r="A36" s="856"/>
      <c r="B36" s="859"/>
      <c r="C36" s="859"/>
      <c r="D36" s="859"/>
      <c r="E36" s="859"/>
      <c r="F36" s="857"/>
      <c r="G36" s="857"/>
    </row>
    <row r="37" spans="1:7" x14ac:dyDescent="0.25">
      <c r="A37" s="856"/>
      <c r="B37" s="858"/>
      <c r="C37" s="858"/>
      <c r="D37" s="858"/>
      <c r="E37" s="858"/>
      <c r="F37" s="857"/>
      <c r="G37" s="857"/>
    </row>
    <row r="38" spans="1:7" x14ac:dyDescent="0.25">
      <c r="A38" s="856"/>
      <c r="B38" s="859"/>
      <c r="C38" s="859"/>
      <c r="D38" s="859"/>
      <c r="E38" s="859"/>
      <c r="F38" s="857"/>
      <c r="G38" s="857"/>
    </row>
    <row r="39" spans="1:7" x14ac:dyDescent="0.25">
      <c r="A39" s="856"/>
      <c r="B39" s="860"/>
      <c r="C39" s="860"/>
      <c r="D39" s="860"/>
      <c r="E39" s="860"/>
      <c r="F39" s="857"/>
      <c r="G39" s="857"/>
    </row>
    <row r="40" spans="1:7" x14ac:dyDescent="0.25">
      <c r="A40" s="856"/>
      <c r="B40" s="859"/>
      <c r="C40" s="859"/>
      <c r="D40" s="859"/>
      <c r="E40" s="859"/>
      <c r="F40" s="857"/>
      <c r="G40" s="857"/>
    </row>
    <row r="41" spans="1:7" x14ac:dyDescent="0.25">
      <c r="A41" s="856"/>
      <c r="B41" s="858"/>
      <c r="C41" s="858"/>
      <c r="D41" s="858"/>
      <c r="E41" s="858"/>
      <c r="F41" s="857"/>
      <c r="G41" s="857"/>
    </row>
    <row r="42" spans="1:7" x14ac:dyDescent="0.25">
      <c r="A42" s="856"/>
      <c r="B42" s="859"/>
      <c r="C42" s="859"/>
      <c r="D42" s="859"/>
      <c r="E42" s="859"/>
      <c r="F42" s="857"/>
      <c r="G42" s="857"/>
    </row>
    <row r="43" spans="1:7" x14ac:dyDescent="0.25">
      <c r="A43" s="856"/>
      <c r="B43" s="860"/>
      <c r="C43" s="860"/>
      <c r="D43" s="860"/>
      <c r="E43" s="858"/>
      <c r="F43" s="857"/>
      <c r="G43" s="857"/>
    </row>
    <row r="44" spans="1:7" x14ac:dyDescent="0.25">
      <c r="A44" s="869"/>
      <c r="B44" s="863"/>
      <c r="C44" s="863"/>
      <c r="D44" s="863"/>
      <c r="E44" s="863"/>
      <c r="F44" s="857"/>
      <c r="G44" s="857"/>
    </row>
    <row r="45" spans="1:7" x14ac:dyDescent="0.25">
      <c r="A45" s="866"/>
      <c r="B45" s="865"/>
      <c r="C45" s="865"/>
      <c r="D45" s="865"/>
      <c r="E45" s="865"/>
      <c r="F45" s="863"/>
      <c r="G45" s="863"/>
    </row>
    <row r="46" spans="1:7" x14ac:dyDescent="0.25">
      <c r="A46" s="870"/>
      <c r="B46" s="865"/>
      <c r="C46" s="865"/>
      <c r="D46" s="865"/>
      <c r="E46" s="865"/>
      <c r="F46" s="857"/>
      <c r="G46" s="857"/>
    </row>
    <row r="47" spans="1:7" x14ac:dyDescent="0.25">
      <c r="A47" s="856"/>
      <c r="B47" s="858"/>
      <c r="C47" s="858"/>
      <c r="D47" s="858"/>
      <c r="E47" s="858"/>
      <c r="F47" s="861"/>
      <c r="G47" s="857"/>
    </row>
    <row r="48" spans="1:7" x14ac:dyDescent="0.25">
      <c r="A48" s="856"/>
      <c r="B48" s="859"/>
      <c r="C48" s="859"/>
      <c r="D48" s="859"/>
      <c r="E48" s="859"/>
      <c r="F48" s="861"/>
      <c r="G48" s="857"/>
    </row>
    <row r="49" spans="1:7" x14ac:dyDescent="0.25">
      <c r="A49" s="856"/>
      <c r="B49" s="860"/>
      <c r="C49" s="862"/>
      <c r="D49" s="862"/>
      <c r="E49" s="862"/>
      <c r="F49" s="861"/>
      <c r="G49" s="857"/>
    </row>
    <row r="50" spans="1:7" x14ac:dyDescent="0.25">
      <c r="A50" s="871"/>
      <c r="B50" s="863"/>
      <c r="C50" s="863"/>
      <c r="D50" s="863"/>
      <c r="E50" s="863"/>
      <c r="F50" s="861"/>
      <c r="G50" s="864"/>
    </row>
    <row r="51" spans="1:7" x14ac:dyDescent="0.25">
      <c r="A51" s="856"/>
      <c r="B51" s="860"/>
      <c r="C51" s="860"/>
      <c r="D51" s="860"/>
      <c r="E51" s="860"/>
      <c r="F51" s="857"/>
      <c r="G51" s="857"/>
    </row>
    <row r="52" spans="1:7" x14ac:dyDescent="0.25">
      <c r="A52" s="872"/>
      <c r="B52" s="865"/>
      <c r="C52" s="865"/>
      <c r="D52" s="865"/>
      <c r="E52" s="865"/>
      <c r="F52" s="861"/>
      <c r="G52" s="864"/>
    </row>
    <row r="53" spans="1:7" x14ac:dyDescent="0.25">
      <c r="A53" s="856"/>
      <c r="B53" s="860"/>
      <c r="C53" s="860"/>
      <c r="D53" s="860"/>
      <c r="E53" s="860"/>
      <c r="F53" s="857"/>
      <c r="G53" s="857"/>
    </row>
    <row r="54" spans="1:7" x14ac:dyDescent="0.25">
      <c r="A54" s="872"/>
      <c r="B54" s="863"/>
      <c r="C54" s="863"/>
      <c r="D54" s="863"/>
      <c r="E54" s="863"/>
      <c r="F54" s="861"/>
      <c r="G54" s="864"/>
    </row>
    <row r="55" spans="1:7" x14ac:dyDescent="0.25">
      <c r="A55" s="873"/>
      <c r="B55" s="860"/>
      <c r="C55" s="858"/>
      <c r="D55" s="858"/>
      <c r="E55" s="858"/>
      <c r="F55" s="861"/>
      <c r="G55" s="857"/>
    </row>
    <row r="56" spans="1:7" x14ac:dyDescent="0.25">
      <c r="A56" s="870"/>
      <c r="B56" s="865"/>
      <c r="C56" s="865"/>
      <c r="D56" s="865"/>
      <c r="E56" s="865"/>
      <c r="F56" s="864"/>
      <c r="G56" s="864"/>
    </row>
    <row r="57" spans="1:7" x14ac:dyDescent="0.25">
      <c r="A57" s="874"/>
      <c r="B57" s="875"/>
      <c r="C57" s="874"/>
      <c r="D57" s="875"/>
      <c r="E57" s="874"/>
      <c r="F57" s="874"/>
      <c r="G57" s="874"/>
    </row>
    <row r="58" spans="1:7" x14ac:dyDescent="0.25">
      <c r="A58" s="874"/>
      <c r="B58" s="875"/>
      <c r="C58" s="874"/>
      <c r="D58" s="875"/>
      <c r="E58" s="874"/>
      <c r="F58" s="874"/>
      <c r="G58" s="874"/>
    </row>
    <row r="59" spans="1:7" x14ac:dyDescent="0.25">
      <c r="A59" s="751"/>
      <c r="B59" s="752"/>
      <c r="C59" s="751"/>
      <c r="D59" s="752"/>
    </row>
    <row r="60" spans="1:7" x14ac:dyDescent="0.25">
      <c r="A60" s="751"/>
      <c r="B60" s="751"/>
      <c r="C60" s="751"/>
      <c r="D60" s="751"/>
    </row>
  </sheetData>
  <mergeCells count="6">
    <mergeCell ref="A30:F30"/>
    <mergeCell ref="C3:E3"/>
    <mergeCell ref="F3:G3"/>
    <mergeCell ref="A1:G1"/>
    <mergeCell ref="A2:G2"/>
    <mergeCell ref="A3:A4"/>
  </mergeCells>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election sqref="A1:G1"/>
    </sheetView>
  </sheetViews>
  <sheetFormatPr defaultRowHeight="12.75" x14ac:dyDescent="0.2"/>
  <cols>
    <col min="1" max="1" width="31" style="1291" customWidth="1"/>
    <col min="2" max="3" width="9.140625" style="1291"/>
    <col min="4" max="4" width="10.5703125" style="1291" customWidth="1"/>
    <col min="5" max="6" width="9.140625" style="1291"/>
    <col min="7" max="7" width="10.140625" style="1291" customWidth="1"/>
    <col min="8" max="16384" width="9.140625" style="1291"/>
  </cols>
  <sheetData>
    <row r="1" spans="1:7" ht="16.5" x14ac:dyDescent="0.3">
      <c r="A1" s="2143" t="s">
        <v>921</v>
      </c>
      <c r="B1" s="2144"/>
      <c r="C1" s="2144"/>
      <c r="D1" s="2144"/>
      <c r="E1" s="2144"/>
      <c r="F1" s="2144"/>
      <c r="G1" s="2145"/>
    </row>
    <row r="2" spans="1:7" x14ac:dyDescent="0.2">
      <c r="A2" s="2147" t="s">
        <v>1145</v>
      </c>
      <c r="B2" s="2148"/>
      <c r="C2" s="2148"/>
      <c r="D2" s="2148"/>
      <c r="E2" s="2148"/>
      <c r="F2" s="2148"/>
      <c r="G2" s="2149"/>
    </row>
    <row r="3" spans="1:7" x14ac:dyDescent="0.2">
      <c r="A3" s="2337" t="s">
        <v>35</v>
      </c>
      <c r="B3" s="1532" t="s">
        <v>1618</v>
      </c>
      <c r="C3" s="2339" t="s">
        <v>1619</v>
      </c>
      <c r="D3" s="2340"/>
      <c r="E3" s="2341"/>
      <c r="F3" s="2339" t="s">
        <v>1740</v>
      </c>
      <c r="G3" s="2341"/>
    </row>
    <row r="4" spans="1:7" ht="38.25" x14ac:dyDescent="0.2">
      <c r="A4" s="2338"/>
      <c r="B4" s="1533" t="s">
        <v>95</v>
      </c>
      <c r="C4" s="1533" t="s">
        <v>28</v>
      </c>
      <c r="D4" s="1533" t="s">
        <v>1250</v>
      </c>
      <c r="E4" s="1533" t="s">
        <v>95</v>
      </c>
      <c r="F4" s="1533" t="s">
        <v>1306</v>
      </c>
      <c r="G4" s="1534" t="s">
        <v>1307</v>
      </c>
    </row>
    <row r="5" spans="1:7" x14ac:dyDescent="0.2">
      <c r="A5" s="1535" t="s">
        <v>231</v>
      </c>
      <c r="B5" s="1537"/>
      <c r="C5" s="1537"/>
      <c r="D5" s="1537"/>
      <c r="E5" s="1537"/>
      <c r="F5" s="1538"/>
      <c r="G5" s="1539"/>
    </row>
    <row r="6" spans="1:7" x14ac:dyDescent="0.2">
      <c r="A6" s="1540" t="s">
        <v>232</v>
      </c>
      <c r="B6" s="1541">
        <f>SUM(B7:B11)</f>
        <v>33976708</v>
      </c>
      <c r="C6" s="1541">
        <f t="shared" ref="C6:E6" si="0">SUM(C7:C11)</f>
        <v>0</v>
      </c>
      <c r="D6" s="1541">
        <f t="shared" si="0"/>
        <v>0</v>
      </c>
      <c r="E6" s="1541">
        <f t="shared" si="0"/>
        <v>24756454.390000001</v>
      </c>
      <c r="F6" s="1542"/>
      <c r="G6" s="1543"/>
    </row>
    <row r="7" spans="1:7" x14ac:dyDescent="0.2">
      <c r="A7" s="1544" t="s">
        <v>250</v>
      </c>
      <c r="B7" s="1545">
        <v>21564856</v>
      </c>
      <c r="C7" s="1545"/>
      <c r="D7" s="1545"/>
      <c r="E7" s="1545">
        <v>17302685</v>
      </c>
      <c r="F7" s="1546"/>
      <c r="G7" s="1539"/>
    </row>
    <row r="8" spans="1:7" x14ac:dyDescent="0.2">
      <c r="A8" s="1544" t="s">
        <v>251</v>
      </c>
      <c r="B8" s="1545">
        <v>4524356</v>
      </c>
      <c r="C8" s="1545"/>
      <c r="D8" s="1545"/>
      <c r="E8" s="1545">
        <v>2182400.15</v>
      </c>
      <c r="F8" s="1546"/>
      <c r="G8" s="1539"/>
    </row>
    <row r="9" spans="1:7" x14ac:dyDescent="0.2">
      <c r="A9" s="1544" t="s">
        <v>254</v>
      </c>
      <c r="B9" s="1545">
        <v>6665484</v>
      </c>
      <c r="C9" s="1545"/>
      <c r="D9" s="1545"/>
      <c r="E9" s="1545">
        <v>4283029.24</v>
      </c>
      <c r="F9" s="1546"/>
      <c r="G9" s="1539"/>
    </row>
    <row r="10" spans="1:7" x14ac:dyDescent="0.2">
      <c r="A10" s="1544" t="s">
        <v>253</v>
      </c>
      <c r="B10" s="1545">
        <v>1222012</v>
      </c>
      <c r="C10" s="1545"/>
      <c r="D10" s="1545"/>
      <c r="E10" s="1545">
        <v>988340</v>
      </c>
      <c r="F10" s="1546"/>
      <c r="G10" s="1539"/>
    </row>
    <row r="11" spans="1:7" x14ac:dyDescent="0.2">
      <c r="A11" s="1544" t="s">
        <v>233</v>
      </c>
      <c r="B11" s="1545"/>
      <c r="C11" s="1545"/>
      <c r="D11" s="1545"/>
      <c r="E11" s="1545"/>
      <c r="F11" s="1546"/>
      <c r="G11" s="1539"/>
    </row>
    <row r="12" spans="1:7" x14ac:dyDescent="0.2">
      <c r="A12" s="1547" t="s">
        <v>234</v>
      </c>
      <c r="B12" s="1548">
        <f>SUM(B13:B17)</f>
        <v>18924800</v>
      </c>
      <c r="C12" s="1548">
        <f>SUM(C13:C17)</f>
        <v>0</v>
      </c>
      <c r="D12" s="1548">
        <f>SUM(D13:D17)</f>
        <v>0</v>
      </c>
      <c r="E12" s="1548">
        <f>SUM(E13:E17)</f>
        <v>5994433.3200000003</v>
      </c>
      <c r="F12" s="1549"/>
      <c r="G12" s="1179"/>
    </row>
    <row r="13" spans="1:7" x14ac:dyDescent="0.2">
      <c r="A13" s="1544" t="s">
        <v>255</v>
      </c>
      <c r="B13" s="1545">
        <v>8645268</v>
      </c>
      <c r="C13" s="1545"/>
      <c r="D13" s="1545"/>
      <c r="E13" s="1545">
        <v>3785700.18</v>
      </c>
      <c r="F13" s="1546"/>
      <c r="G13" s="1539"/>
    </row>
    <row r="14" spans="1:7" x14ac:dyDescent="0.2">
      <c r="A14" s="1544" t="s">
        <v>256</v>
      </c>
      <c r="B14" s="1545">
        <v>4865422</v>
      </c>
      <c r="C14" s="1545"/>
      <c r="D14" s="1545"/>
      <c r="E14" s="1545">
        <v>1501677.1</v>
      </c>
      <c r="F14" s="1546"/>
      <c r="G14" s="1539"/>
    </row>
    <row r="15" spans="1:7" x14ac:dyDescent="0.2">
      <c r="A15" s="1544" t="s">
        <v>257</v>
      </c>
      <c r="B15" s="1545">
        <v>845654</v>
      </c>
      <c r="C15" s="1545"/>
      <c r="D15" s="1545"/>
      <c r="E15" s="1545">
        <v>218547.5</v>
      </c>
      <c r="F15" s="1546"/>
      <c r="G15" s="1539"/>
    </row>
    <row r="16" spans="1:7" x14ac:dyDescent="0.2">
      <c r="A16" s="1544" t="s">
        <v>258</v>
      </c>
      <c r="B16" s="1545">
        <v>4568456</v>
      </c>
      <c r="C16" s="1545"/>
      <c r="D16" s="1545"/>
      <c r="E16" s="1545">
        <v>488508.54</v>
      </c>
      <c r="F16" s="1546"/>
      <c r="G16" s="1539"/>
    </row>
    <row r="17" spans="1:7" x14ac:dyDescent="0.2">
      <c r="A17" s="1544" t="str">
        <f>A11</f>
        <v xml:space="preserve">  Other transfers/grants [insert description]</v>
      </c>
      <c r="B17" s="1545"/>
      <c r="C17" s="1545"/>
      <c r="D17" s="1545"/>
      <c r="E17" s="1545"/>
      <c r="F17" s="1546"/>
      <c r="G17" s="1543"/>
    </row>
    <row r="18" spans="1:7" x14ac:dyDescent="0.2">
      <c r="A18" s="1547" t="s">
        <v>235</v>
      </c>
      <c r="B18" s="1548">
        <f>SUM(B19:B20)</f>
        <v>0</v>
      </c>
      <c r="C18" s="1548">
        <f>SUM(C19:C20)</f>
        <v>0</v>
      </c>
      <c r="D18" s="1548">
        <f>SUM(D19:D20)</f>
        <v>0</v>
      </c>
      <c r="E18" s="1548">
        <f>SUM(E19:E20)</f>
        <v>0</v>
      </c>
      <c r="F18" s="1549"/>
      <c r="G18" s="1179"/>
    </row>
    <row r="19" spans="1:7" x14ac:dyDescent="0.2">
      <c r="A19" s="1550" t="s">
        <v>236</v>
      </c>
      <c r="B19" s="1545"/>
      <c r="C19" s="1545"/>
      <c r="D19" s="1545"/>
      <c r="E19" s="1545"/>
      <c r="F19" s="1546"/>
      <c r="G19" s="1539"/>
    </row>
    <row r="20" spans="1:7" x14ac:dyDescent="0.2">
      <c r="A20" s="1550"/>
      <c r="B20" s="1545"/>
      <c r="C20" s="1545"/>
      <c r="D20" s="1545"/>
      <c r="E20" s="1545"/>
      <c r="F20" s="1546"/>
      <c r="G20" s="1543"/>
    </row>
    <row r="21" spans="1:7" x14ac:dyDescent="0.2">
      <c r="A21" s="1547" t="s">
        <v>237</v>
      </c>
      <c r="B21" s="1548">
        <f>SUM(B22:B23)</f>
        <v>0</v>
      </c>
      <c r="C21" s="1548">
        <f>SUM(C22:C23)</f>
        <v>0</v>
      </c>
      <c r="D21" s="1548">
        <f>SUM(D22:D23)</f>
        <v>0</v>
      </c>
      <c r="E21" s="1548">
        <f>SUM(E22:E23)</f>
        <v>0</v>
      </c>
      <c r="F21" s="1549"/>
      <c r="G21" s="1543"/>
    </row>
    <row r="22" spans="1:7" x14ac:dyDescent="0.2">
      <c r="A22" s="1550" t="s">
        <v>236</v>
      </c>
      <c r="B22" s="1545"/>
      <c r="C22" s="1545"/>
      <c r="D22" s="1545"/>
      <c r="E22" s="1545"/>
      <c r="F22" s="1546"/>
      <c r="G22" s="1539"/>
    </row>
    <row r="23" spans="1:7" x14ac:dyDescent="0.2">
      <c r="A23" s="1550"/>
      <c r="B23" s="1545"/>
      <c r="C23" s="1545"/>
      <c r="D23" s="1545"/>
      <c r="E23" s="1545"/>
      <c r="F23" s="1546"/>
      <c r="G23" s="1543"/>
    </row>
    <row r="24" spans="1:7" x14ac:dyDescent="0.2">
      <c r="A24" s="1551" t="s">
        <v>238</v>
      </c>
      <c r="B24" s="1552">
        <f>B6+B12+B18+B21</f>
        <v>52901508</v>
      </c>
      <c r="C24" s="1552">
        <f>C6+C12+C18+C21</f>
        <v>0</v>
      </c>
      <c r="D24" s="1552">
        <f>D6+D12+D18+D21</f>
        <v>0</v>
      </c>
      <c r="E24" s="1552">
        <f>E6+E12+E18+E21</f>
        <v>30750887.710000001</v>
      </c>
      <c r="F24" s="1553"/>
      <c r="G24" s="1554"/>
    </row>
    <row r="25" spans="1:7" ht="27" customHeight="1" x14ac:dyDescent="0.2">
      <c r="A25" s="2048" t="s">
        <v>2092</v>
      </c>
      <c r="B25" s="2049"/>
      <c r="C25" s="2049"/>
      <c r="D25" s="2049"/>
      <c r="E25" s="2049"/>
      <c r="F25" s="2049"/>
      <c r="G25" s="1195" t="s">
        <v>1741</v>
      </c>
    </row>
  </sheetData>
  <mergeCells count="6">
    <mergeCell ref="A25:F25"/>
    <mergeCell ref="A3:A4"/>
    <mergeCell ref="A2:G2"/>
    <mergeCell ref="A1:G1"/>
    <mergeCell ref="C3:E3"/>
    <mergeCell ref="F3:G3"/>
  </mergeCells>
  <dataValidations count="2">
    <dataValidation type="list" showInputMessage="1" showErrorMessage="1" prompt="Select transfer/grant description" sqref="A13:A16">
      <formula1>GrantProvOpex</formula1>
    </dataValidation>
    <dataValidation type="list" showInputMessage="1" showErrorMessage="1" prompt="Select transfer/grant description" sqref="A7:A10">
      <formula1>GrantNatOpex</formula1>
    </dataValidation>
  </dataValidations>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sqref="A1:G1"/>
    </sheetView>
  </sheetViews>
  <sheetFormatPr defaultRowHeight="12.75" x14ac:dyDescent="0.2"/>
  <cols>
    <col min="1" max="1" width="17" style="1291" customWidth="1"/>
    <col min="2" max="3" width="9.140625" style="1291"/>
    <col min="4" max="4" width="12.28515625" style="1291" customWidth="1"/>
    <col min="5" max="5" width="13" style="1291" customWidth="1"/>
    <col min="6" max="6" width="11.85546875" style="1291" customWidth="1"/>
    <col min="7" max="7" width="32.85546875" style="1291" customWidth="1"/>
    <col min="8" max="16384" width="9.140625" style="1291"/>
  </cols>
  <sheetData>
    <row r="1" spans="1:7" ht="16.5" x14ac:dyDescent="0.3">
      <c r="A1" s="2019" t="s">
        <v>1630</v>
      </c>
      <c r="B1" s="2019"/>
      <c r="C1" s="2019"/>
      <c r="D1" s="2019"/>
      <c r="E1" s="2019"/>
      <c r="F1" s="2019"/>
      <c r="G1" s="2019"/>
    </row>
    <row r="2" spans="1:7" ht="51" x14ac:dyDescent="0.2">
      <c r="A2" s="1556" t="s">
        <v>922</v>
      </c>
      <c r="B2" s="1211" t="s">
        <v>1744</v>
      </c>
      <c r="C2" s="1211" t="s">
        <v>1631</v>
      </c>
      <c r="D2" s="1211" t="s">
        <v>1743</v>
      </c>
      <c r="E2" s="1557" t="s">
        <v>923</v>
      </c>
      <c r="F2" s="1557" t="s">
        <v>924</v>
      </c>
      <c r="G2" s="1211" t="s">
        <v>1046</v>
      </c>
    </row>
    <row r="3" spans="1:7" x14ac:dyDescent="0.2">
      <c r="A3" s="2342" t="s">
        <v>925</v>
      </c>
      <c r="B3" s="2343"/>
      <c r="C3" s="2343"/>
      <c r="D3" s="2343"/>
      <c r="E3" s="2343"/>
      <c r="F3" s="2343"/>
      <c r="G3" s="2344"/>
    </row>
    <row r="4" spans="1:7" x14ac:dyDescent="0.2">
      <c r="A4" s="1189" t="s">
        <v>926</v>
      </c>
      <c r="B4" s="1189"/>
      <c r="C4" s="1189"/>
      <c r="D4" s="1189"/>
      <c r="E4" s="1189"/>
      <c r="F4" s="1189"/>
      <c r="G4" s="1189"/>
    </row>
    <row r="5" spans="1:7" x14ac:dyDescent="0.2">
      <c r="A5" s="1189" t="s">
        <v>927</v>
      </c>
      <c r="B5" s="1189"/>
      <c r="C5" s="1189"/>
      <c r="D5" s="1189"/>
      <c r="E5" s="1189"/>
      <c r="F5" s="1189"/>
      <c r="G5" s="1189"/>
    </row>
    <row r="6" spans="1:7" x14ac:dyDescent="0.2">
      <c r="A6" s="1189" t="s">
        <v>928</v>
      </c>
      <c r="B6" s="1189"/>
      <c r="C6" s="1189"/>
      <c r="D6" s="1189"/>
      <c r="E6" s="1189"/>
      <c r="F6" s="1189"/>
      <c r="G6" s="1189"/>
    </row>
    <row r="7" spans="1:7" x14ac:dyDescent="0.2">
      <c r="A7" s="1189" t="s">
        <v>929</v>
      </c>
      <c r="B7" s="1189"/>
      <c r="C7" s="1189"/>
      <c r="D7" s="1189"/>
      <c r="E7" s="1189"/>
      <c r="F7" s="1189"/>
      <c r="G7" s="1189"/>
    </row>
    <row r="8" spans="1:7" x14ac:dyDescent="0.2">
      <c r="A8" s="1189"/>
      <c r="B8" s="1189"/>
      <c r="C8" s="1189"/>
      <c r="D8" s="1189"/>
      <c r="E8" s="1189"/>
      <c r="F8" s="1189"/>
      <c r="G8" s="1189"/>
    </row>
    <row r="9" spans="1:7" x14ac:dyDescent="0.2">
      <c r="A9" s="2342" t="s">
        <v>930</v>
      </c>
      <c r="B9" s="2343"/>
      <c r="C9" s="2343"/>
      <c r="D9" s="2343"/>
      <c r="E9" s="2343"/>
      <c r="F9" s="2343"/>
      <c r="G9" s="2344"/>
    </row>
    <row r="10" spans="1:7" x14ac:dyDescent="0.2">
      <c r="A10" s="1189" t="s">
        <v>926</v>
      </c>
      <c r="B10" s="1189"/>
      <c r="C10" s="1189"/>
      <c r="D10" s="1189"/>
      <c r="E10" s="1189"/>
      <c r="F10" s="1189"/>
      <c r="G10" s="1189"/>
    </row>
    <row r="11" spans="1:7" x14ac:dyDescent="0.2">
      <c r="A11" s="1189" t="s">
        <v>927</v>
      </c>
      <c r="B11" s="1189"/>
      <c r="C11" s="1189"/>
      <c r="D11" s="1189"/>
      <c r="E11" s="1189"/>
      <c r="F11" s="1189"/>
      <c r="G11" s="1189"/>
    </row>
    <row r="12" spans="1:7" x14ac:dyDescent="0.2">
      <c r="A12" s="1189" t="s">
        <v>928</v>
      </c>
      <c r="B12" s="1189"/>
      <c r="C12" s="1189"/>
      <c r="D12" s="1189"/>
      <c r="E12" s="1189"/>
      <c r="F12" s="1189"/>
      <c r="G12" s="1189"/>
    </row>
    <row r="13" spans="1:7" x14ac:dyDescent="0.2">
      <c r="A13" s="1189" t="s">
        <v>929</v>
      </c>
      <c r="B13" s="1189"/>
      <c r="C13" s="1189"/>
      <c r="D13" s="1189"/>
      <c r="E13" s="1189"/>
      <c r="F13" s="1189"/>
      <c r="G13" s="1189"/>
    </row>
    <row r="14" spans="1:7" x14ac:dyDescent="0.2">
      <c r="A14" s="1189"/>
      <c r="B14" s="1189"/>
      <c r="C14" s="1189"/>
      <c r="D14" s="1189"/>
      <c r="E14" s="1189"/>
      <c r="F14" s="1189"/>
      <c r="G14" s="1189"/>
    </row>
    <row r="15" spans="1:7" x14ac:dyDescent="0.2">
      <c r="A15" s="2342" t="s">
        <v>931</v>
      </c>
      <c r="B15" s="2343"/>
      <c r="C15" s="2343"/>
      <c r="D15" s="2343"/>
      <c r="E15" s="2343"/>
      <c r="F15" s="2343"/>
      <c r="G15" s="2344"/>
    </row>
    <row r="16" spans="1:7" x14ac:dyDescent="0.2">
      <c r="A16" s="1189" t="s">
        <v>926</v>
      </c>
      <c r="B16" s="1189"/>
      <c r="C16" s="1189"/>
      <c r="D16" s="1189"/>
      <c r="E16" s="1189"/>
      <c r="F16" s="1189"/>
      <c r="G16" s="1189"/>
    </row>
    <row r="17" spans="1:7" x14ac:dyDescent="0.2">
      <c r="A17" s="1189" t="s">
        <v>927</v>
      </c>
      <c r="B17" s="1189"/>
      <c r="C17" s="1189"/>
      <c r="D17" s="1189"/>
      <c r="E17" s="1189"/>
      <c r="F17" s="1189"/>
      <c r="G17" s="1189"/>
    </row>
    <row r="18" spans="1:7" x14ac:dyDescent="0.2">
      <c r="A18" s="1189" t="s">
        <v>928</v>
      </c>
      <c r="B18" s="1189"/>
      <c r="C18" s="1189"/>
      <c r="D18" s="1189"/>
      <c r="E18" s="1189"/>
      <c r="F18" s="1189"/>
      <c r="G18" s="1189"/>
    </row>
    <row r="19" spans="1:7" x14ac:dyDescent="0.2">
      <c r="A19" s="1189" t="s">
        <v>929</v>
      </c>
      <c r="B19" s="1189"/>
      <c r="C19" s="1189"/>
      <c r="D19" s="1189"/>
      <c r="E19" s="1189"/>
      <c r="F19" s="1189"/>
      <c r="G19" s="1189"/>
    </row>
    <row r="20" spans="1:7" x14ac:dyDescent="0.2">
      <c r="A20" s="1189"/>
      <c r="B20" s="1189"/>
      <c r="C20" s="1189"/>
      <c r="D20" s="1189"/>
      <c r="E20" s="1189"/>
      <c r="F20" s="1189"/>
      <c r="G20" s="1189"/>
    </row>
    <row r="21" spans="1:7" x14ac:dyDescent="0.2">
      <c r="A21" s="2345" t="s">
        <v>932</v>
      </c>
      <c r="B21" s="2346"/>
      <c r="C21" s="2346"/>
      <c r="D21" s="2346"/>
      <c r="E21" s="2346"/>
      <c r="F21" s="2346"/>
      <c r="G21" s="1195" t="s">
        <v>1742</v>
      </c>
    </row>
  </sheetData>
  <mergeCells count="5">
    <mergeCell ref="A1:G1"/>
    <mergeCell ref="A3:G3"/>
    <mergeCell ref="A9:G9"/>
    <mergeCell ref="A15:G15"/>
    <mergeCell ref="A21:F21"/>
  </mergeCells>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topLeftCell="A19" workbookViewId="0">
      <selection activeCell="A35" sqref="A35"/>
    </sheetView>
  </sheetViews>
  <sheetFormatPr defaultRowHeight="15" x14ac:dyDescent="0.25"/>
  <cols>
    <col min="1" max="1" width="31" style="746" customWidth="1"/>
    <col min="2" max="5" width="15.5703125" style="746" customWidth="1"/>
    <col min="6" max="6" width="10" style="746" customWidth="1"/>
    <col min="7" max="7" width="24.7109375" style="746" customWidth="1"/>
    <col min="8" max="16384" width="9.140625" style="746"/>
  </cols>
  <sheetData>
    <row r="1" spans="1:5" ht="16.5" x14ac:dyDescent="0.3">
      <c r="A1" s="1998" t="s">
        <v>1745</v>
      </c>
      <c r="B1" s="1999"/>
      <c r="C1" s="1999"/>
      <c r="D1" s="1999"/>
      <c r="E1" s="2000"/>
    </row>
    <row r="2" spans="1:5" x14ac:dyDescent="0.25">
      <c r="A2" s="2348" t="s">
        <v>933</v>
      </c>
      <c r="B2" s="2348"/>
      <c r="C2" s="2348"/>
      <c r="D2" s="2348"/>
      <c r="E2" s="2348"/>
    </row>
    <row r="3" spans="1:5" ht="14.25" customHeight="1" x14ac:dyDescent="0.25">
      <c r="A3" s="1559" t="s">
        <v>815</v>
      </c>
      <c r="B3" s="2347"/>
      <c r="C3" s="2347"/>
      <c r="D3" s="2347"/>
      <c r="E3" s="2347"/>
    </row>
    <row r="4" spans="1:5" ht="14.25" customHeight="1" x14ac:dyDescent="0.25">
      <c r="A4" s="1559" t="s">
        <v>35</v>
      </c>
      <c r="B4" s="2347"/>
      <c r="C4" s="2347"/>
      <c r="D4" s="2347"/>
      <c r="E4" s="2347"/>
    </row>
    <row r="5" spans="1:5" ht="14.25" customHeight="1" x14ac:dyDescent="0.25">
      <c r="A5" s="1559" t="s">
        <v>934</v>
      </c>
      <c r="B5" s="2349"/>
      <c r="C5" s="2349"/>
      <c r="D5" s="2349"/>
      <c r="E5" s="2349"/>
    </row>
    <row r="6" spans="1:5" ht="14.25" customHeight="1" x14ac:dyDescent="0.25">
      <c r="A6" s="1560" t="s">
        <v>935</v>
      </c>
      <c r="B6" s="1536"/>
      <c r="C6" s="1561"/>
      <c r="D6" s="1561"/>
      <c r="E6" s="1562"/>
    </row>
    <row r="7" spans="1:5" ht="14.25" customHeight="1" x14ac:dyDescent="0.25">
      <c r="A7" s="1560" t="s">
        <v>936</v>
      </c>
      <c r="B7" s="1536"/>
      <c r="C7" s="1561"/>
      <c r="D7" s="1561"/>
      <c r="E7" s="1562"/>
    </row>
    <row r="8" spans="1:5" ht="14.25" customHeight="1" x14ac:dyDescent="0.25">
      <c r="A8" s="2350" t="s">
        <v>937</v>
      </c>
      <c r="B8" s="1563" t="s">
        <v>1673</v>
      </c>
      <c r="C8" s="1563" t="s">
        <v>1621</v>
      </c>
      <c r="D8" s="1563" t="s">
        <v>1618</v>
      </c>
      <c r="E8" s="1563" t="s">
        <v>1619</v>
      </c>
    </row>
    <row r="9" spans="1:5" ht="14.25" customHeight="1" x14ac:dyDescent="0.25">
      <c r="A9" s="2350"/>
      <c r="B9" s="1189"/>
      <c r="C9" s="1189"/>
      <c r="D9" s="1189"/>
      <c r="E9" s="1189"/>
    </row>
    <row r="10" spans="1:5" ht="14.25" customHeight="1" x14ac:dyDescent="0.25">
      <c r="A10" s="1559" t="s">
        <v>938</v>
      </c>
      <c r="B10" s="2347"/>
      <c r="C10" s="2347"/>
      <c r="D10" s="2347"/>
      <c r="E10" s="2347"/>
    </row>
    <row r="11" spans="1:5" ht="14.25" customHeight="1" x14ac:dyDescent="0.25">
      <c r="A11" s="1559" t="s">
        <v>939</v>
      </c>
      <c r="B11" s="2347"/>
      <c r="C11" s="2347"/>
      <c r="D11" s="2347"/>
      <c r="E11" s="2347"/>
    </row>
    <row r="12" spans="1:5" ht="14.25" customHeight="1" x14ac:dyDescent="0.25">
      <c r="A12" s="1559" t="s">
        <v>940</v>
      </c>
      <c r="B12" s="2347"/>
      <c r="C12" s="2347"/>
      <c r="D12" s="2347"/>
      <c r="E12" s="2347"/>
    </row>
    <row r="13" spans="1:5" ht="14.25" customHeight="1" x14ac:dyDescent="0.25">
      <c r="A13" s="1559" t="s">
        <v>941</v>
      </c>
      <c r="B13" s="2347"/>
      <c r="C13" s="2347"/>
      <c r="D13" s="2347"/>
      <c r="E13" s="2347"/>
    </row>
    <row r="14" spans="1:5" ht="14.25" customHeight="1" x14ac:dyDescent="0.25">
      <c r="A14" s="2348" t="s">
        <v>942</v>
      </c>
      <c r="B14" s="2348"/>
      <c r="C14" s="2348"/>
      <c r="D14" s="2348"/>
      <c r="E14" s="2348"/>
    </row>
    <row r="15" spans="1:5" ht="14.25" customHeight="1" x14ac:dyDescent="0.25">
      <c r="A15" s="1559" t="s">
        <v>815</v>
      </c>
      <c r="B15" s="2347"/>
      <c r="C15" s="2347"/>
      <c r="D15" s="2347"/>
      <c r="E15" s="2347"/>
    </row>
    <row r="16" spans="1:5" ht="14.25" customHeight="1" x14ac:dyDescent="0.25">
      <c r="A16" s="1559" t="s">
        <v>35</v>
      </c>
      <c r="B16" s="2347"/>
      <c r="C16" s="2347"/>
      <c r="D16" s="2347"/>
      <c r="E16" s="2347"/>
    </row>
    <row r="17" spans="1:5" ht="14.25" customHeight="1" x14ac:dyDescent="0.25">
      <c r="A17" s="1559" t="s">
        <v>934</v>
      </c>
      <c r="B17" s="2349"/>
      <c r="C17" s="2349"/>
      <c r="D17" s="2349"/>
      <c r="E17" s="2347"/>
    </row>
    <row r="18" spans="1:5" ht="14.25" customHeight="1" x14ac:dyDescent="0.25">
      <c r="A18" s="1560" t="s">
        <v>935</v>
      </c>
      <c r="B18" s="1194"/>
      <c r="C18" s="1186"/>
      <c r="D18" s="1186"/>
      <c r="E18" s="1564"/>
    </row>
    <row r="19" spans="1:5" ht="14.25" customHeight="1" x14ac:dyDescent="0.25">
      <c r="A19" s="1560" t="s">
        <v>936</v>
      </c>
      <c r="B19" s="1194"/>
      <c r="C19" s="1186"/>
      <c r="D19" s="1186"/>
      <c r="E19" s="1564"/>
    </row>
    <row r="20" spans="1:5" ht="14.25" customHeight="1" x14ac:dyDescent="0.25">
      <c r="A20" s="2350" t="s">
        <v>937</v>
      </c>
      <c r="B20" s="1563" t="s">
        <v>1673</v>
      </c>
      <c r="C20" s="1563" t="s">
        <v>1621</v>
      </c>
      <c r="D20" s="1563" t="s">
        <v>1618</v>
      </c>
      <c r="E20" s="1563" t="s">
        <v>1619</v>
      </c>
    </row>
    <row r="21" spans="1:5" ht="14.25" customHeight="1" x14ac:dyDescent="0.25">
      <c r="A21" s="2350"/>
      <c r="B21" s="1189"/>
      <c r="C21" s="1189"/>
      <c r="D21" s="1189"/>
      <c r="E21" s="1189"/>
    </row>
    <row r="22" spans="1:5" ht="14.25" customHeight="1" x14ac:dyDescent="0.25">
      <c r="A22" s="1559" t="s">
        <v>938</v>
      </c>
      <c r="B22" s="2347"/>
      <c r="C22" s="2347"/>
      <c r="D22" s="2347"/>
      <c r="E22" s="2347"/>
    </row>
    <row r="23" spans="1:5" ht="14.25" customHeight="1" x14ac:dyDescent="0.25">
      <c r="A23" s="1559" t="s">
        <v>939</v>
      </c>
      <c r="B23" s="2347"/>
      <c r="C23" s="2347"/>
      <c r="D23" s="2347"/>
      <c r="E23" s="2347"/>
    </row>
    <row r="24" spans="1:5" ht="14.25" customHeight="1" x14ac:dyDescent="0.25">
      <c r="A24" s="1559" t="s">
        <v>940</v>
      </c>
      <c r="B24" s="2347"/>
      <c r="C24" s="2347"/>
      <c r="D24" s="2347"/>
      <c r="E24" s="2347"/>
    </row>
    <row r="25" spans="1:5" ht="14.25" customHeight="1" x14ac:dyDescent="0.25">
      <c r="A25" s="1559" t="s">
        <v>941</v>
      </c>
      <c r="B25" s="2347"/>
      <c r="C25" s="2347"/>
      <c r="D25" s="2347"/>
      <c r="E25" s="2347"/>
    </row>
    <row r="26" spans="1:5" ht="14.25" customHeight="1" x14ac:dyDescent="0.25">
      <c r="A26" s="2348" t="s">
        <v>943</v>
      </c>
      <c r="B26" s="2348"/>
      <c r="C26" s="2348"/>
      <c r="D26" s="2348"/>
      <c r="E26" s="2348"/>
    </row>
    <row r="27" spans="1:5" ht="14.25" customHeight="1" x14ac:dyDescent="0.25">
      <c r="A27" s="1559" t="s">
        <v>815</v>
      </c>
      <c r="B27" s="2347"/>
      <c r="C27" s="2347"/>
      <c r="D27" s="2347"/>
      <c r="E27" s="2347"/>
    </row>
    <row r="28" spans="1:5" ht="14.25" customHeight="1" x14ac:dyDescent="0.25">
      <c r="A28" s="1559" t="s">
        <v>35</v>
      </c>
      <c r="B28" s="2347"/>
      <c r="C28" s="2347"/>
      <c r="D28" s="2347"/>
      <c r="E28" s="2347"/>
    </row>
    <row r="29" spans="1:5" ht="14.25" customHeight="1" x14ac:dyDescent="0.25">
      <c r="A29" s="1559" t="s">
        <v>934</v>
      </c>
      <c r="B29" s="2349"/>
      <c r="C29" s="2349"/>
      <c r="D29" s="2349"/>
      <c r="E29" s="2347"/>
    </row>
    <row r="30" spans="1:5" ht="14.25" customHeight="1" x14ac:dyDescent="0.25">
      <c r="A30" s="1560" t="s">
        <v>935</v>
      </c>
      <c r="B30" s="1536"/>
      <c r="C30" s="1561"/>
      <c r="D30" s="1561"/>
      <c r="E30" s="1564"/>
    </row>
    <row r="31" spans="1:5" ht="14.25" customHeight="1" x14ac:dyDescent="0.25">
      <c r="A31" s="1560" t="s">
        <v>936</v>
      </c>
      <c r="B31" s="1194"/>
      <c r="C31" s="1561"/>
      <c r="D31" s="1561"/>
      <c r="E31" s="1564"/>
    </row>
    <row r="32" spans="1:5" ht="14.25" customHeight="1" x14ac:dyDescent="0.25">
      <c r="A32" s="2350" t="s">
        <v>937</v>
      </c>
      <c r="B32" s="1563" t="s">
        <v>1673</v>
      </c>
      <c r="C32" s="1563" t="s">
        <v>1621</v>
      </c>
      <c r="D32" s="1563" t="s">
        <v>1618</v>
      </c>
      <c r="E32" s="1563" t="s">
        <v>1619</v>
      </c>
    </row>
    <row r="33" spans="1:5" ht="14.25" customHeight="1" x14ac:dyDescent="0.25">
      <c r="A33" s="2350"/>
      <c r="B33" s="1189"/>
      <c r="C33" s="1189"/>
      <c r="D33" s="1189"/>
      <c r="E33" s="1189"/>
    </row>
    <row r="34" spans="1:5" ht="14.25" customHeight="1" x14ac:dyDescent="0.25">
      <c r="A34" s="1559" t="s">
        <v>938</v>
      </c>
      <c r="B34" s="2347"/>
      <c r="C34" s="2347"/>
      <c r="D34" s="2347"/>
      <c r="E34" s="2347"/>
    </row>
    <row r="35" spans="1:5" ht="14.25" customHeight="1" x14ac:dyDescent="0.25">
      <c r="A35" s="1559" t="s">
        <v>939</v>
      </c>
      <c r="B35" s="2347"/>
      <c r="C35" s="2347"/>
      <c r="D35" s="2347"/>
      <c r="E35" s="2347"/>
    </row>
    <row r="36" spans="1:5" ht="14.25" customHeight="1" x14ac:dyDescent="0.25">
      <c r="A36" s="1559" t="s">
        <v>940</v>
      </c>
      <c r="B36" s="2347"/>
      <c r="C36" s="2347"/>
      <c r="D36" s="2347"/>
      <c r="E36" s="2347"/>
    </row>
    <row r="37" spans="1:5" ht="14.25" customHeight="1" x14ac:dyDescent="0.25">
      <c r="A37" s="1559" t="s">
        <v>941</v>
      </c>
      <c r="B37" s="2347"/>
      <c r="C37" s="2347"/>
      <c r="D37" s="2347"/>
      <c r="E37" s="2347"/>
    </row>
    <row r="38" spans="1:5" ht="13.5" customHeight="1" x14ac:dyDescent="0.25">
      <c r="A38" s="1194"/>
      <c r="B38" s="1186"/>
      <c r="C38" s="1186"/>
      <c r="D38" s="1186"/>
      <c r="E38" s="1195" t="s">
        <v>1746</v>
      </c>
    </row>
    <row r="39" spans="1:5" x14ac:dyDescent="0.25">
      <c r="A39" s="2352"/>
      <c r="B39" s="2352"/>
      <c r="C39" s="2352"/>
      <c r="D39" s="2352"/>
      <c r="E39" s="2352"/>
    </row>
    <row r="40" spans="1:5" x14ac:dyDescent="0.25">
      <c r="A40" s="750"/>
      <c r="B40" s="2351"/>
      <c r="C40" s="2351"/>
      <c r="D40" s="2351"/>
      <c r="E40" s="2351"/>
    </row>
    <row r="41" spans="1:5" x14ac:dyDescent="0.25">
      <c r="A41" s="750"/>
      <c r="B41" s="2351"/>
      <c r="C41" s="2351"/>
      <c r="D41" s="2351"/>
      <c r="E41" s="2351"/>
    </row>
    <row r="42" spans="1:5" x14ac:dyDescent="0.25">
      <c r="A42" s="750"/>
      <c r="B42" s="2351"/>
      <c r="C42" s="2351"/>
      <c r="D42" s="2351"/>
      <c r="E42" s="2351"/>
    </row>
    <row r="43" spans="1:5" x14ac:dyDescent="0.25">
      <c r="A43" s="849"/>
      <c r="B43" s="750"/>
      <c r="C43" s="750"/>
      <c r="D43" s="750"/>
      <c r="E43" s="750"/>
    </row>
    <row r="44" spans="1:5" x14ac:dyDescent="0.25">
      <c r="A44" s="849"/>
      <c r="B44" s="750"/>
      <c r="C44" s="750"/>
      <c r="D44" s="750"/>
      <c r="E44" s="750"/>
    </row>
    <row r="45" spans="1:5" x14ac:dyDescent="0.25">
      <c r="A45" s="2351"/>
      <c r="B45" s="850"/>
      <c r="C45" s="850"/>
      <c r="D45" s="850"/>
      <c r="E45" s="850"/>
    </row>
    <row r="46" spans="1:5" x14ac:dyDescent="0.25">
      <c r="A46" s="2351"/>
      <c r="B46" s="750"/>
      <c r="C46" s="750"/>
      <c r="D46" s="750"/>
      <c r="E46" s="750"/>
    </row>
    <row r="47" spans="1:5" x14ac:dyDescent="0.25">
      <c r="A47" s="750"/>
      <c r="B47" s="2351"/>
      <c r="C47" s="2351"/>
      <c r="D47" s="2351"/>
      <c r="E47" s="2351"/>
    </row>
    <row r="48" spans="1:5" x14ac:dyDescent="0.25">
      <c r="A48" s="750"/>
      <c r="B48" s="2351"/>
      <c r="C48" s="2351"/>
      <c r="D48" s="2351"/>
      <c r="E48" s="2351"/>
    </row>
    <row r="49" spans="1:5" x14ac:dyDescent="0.25">
      <c r="A49" s="750"/>
      <c r="B49" s="2351"/>
      <c r="C49" s="2351"/>
      <c r="D49" s="2351"/>
      <c r="E49" s="2351"/>
    </row>
    <row r="50" spans="1:5" x14ac:dyDescent="0.25">
      <c r="A50" s="750"/>
      <c r="B50" s="2351"/>
      <c r="C50" s="2351"/>
      <c r="D50" s="2351"/>
      <c r="E50" s="2351"/>
    </row>
  </sheetData>
  <mergeCells count="37">
    <mergeCell ref="B50:E50"/>
    <mergeCell ref="B35:E35"/>
    <mergeCell ref="B36:E36"/>
    <mergeCell ref="B37:E37"/>
    <mergeCell ref="A39:E39"/>
    <mergeCell ref="B40:E40"/>
    <mergeCell ref="B41:E41"/>
    <mergeCell ref="B42:E42"/>
    <mergeCell ref="A45:A46"/>
    <mergeCell ref="B47:E47"/>
    <mergeCell ref="B48:E48"/>
    <mergeCell ref="B49:E49"/>
    <mergeCell ref="B34:E34"/>
    <mergeCell ref="B17:E17"/>
    <mergeCell ref="A20:A21"/>
    <mergeCell ref="B22:E22"/>
    <mergeCell ref="B23:E23"/>
    <mergeCell ref="B24:E24"/>
    <mergeCell ref="B25:E25"/>
    <mergeCell ref="A26:E26"/>
    <mergeCell ref="B27:E27"/>
    <mergeCell ref="B28:E28"/>
    <mergeCell ref="B29:E29"/>
    <mergeCell ref="A32:A33"/>
    <mergeCell ref="A1:E1"/>
    <mergeCell ref="B16:E16"/>
    <mergeCell ref="A2:E2"/>
    <mergeCell ref="B3:E3"/>
    <mergeCell ref="B4:E4"/>
    <mergeCell ref="B5:E5"/>
    <mergeCell ref="A8:A9"/>
    <mergeCell ref="B10:E10"/>
    <mergeCell ref="B11:E11"/>
    <mergeCell ref="B12:E12"/>
    <mergeCell ref="B13:E13"/>
    <mergeCell ref="A14:E14"/>
    <mergeCell ref="B15:E15"/>
  </mergeCells>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election sqref="A1:E1"/>
    </sheetView>
  </sheetViews>
  <sheetFormatPr defaultRowHeight="15" x14ac:dyDescent="0.25"/>
  <cols>
    <col min="1" max="1" width="34.140625" style="839" customWidth="1"/>
    <col min="2" max="5" width="15.28515625" style="839" customWidth="1"/>
    <col min="6" max="16384" width="9.140625" style="839"/>
  </cols>
  <sheetData>
    <row r="1" spans="1:5" ht="18.75" customHeight="1" x14ac:dyDescent="0.3">
      <c r="A1" s="2353" t="s">
        <v>1748</v>
      </c>
      <c r="B1" s="2354"/>
      <c r="C1" s="2354"/>
      <c r="D1" s="2354"/>
      <c r="E1" s="2355"/>
    </row>
    <row r="2" spans="1:5" ht="17.25" customHeight="1" x14ac:dyDescent="0.25">
      <c r="A2" s="2356" t="s">
        <v>1145</v>
      </c>
      <c r="B2" s="2357"/>
      <c r="C2" s="2357"/>
      <c r="D2" s="2357"/>
      <c r="E2" s="2358"/>
    </row>
    <row r="3" spans="1:5" ht="25.5" x14ac:dyDescent="0.25">
      <c r="A3" s="1565"/>
      <c r="B3" s="1566" t="s">
        <v>98</v>
      </c>
      <c r="C3" s="1567" t="s">
        <v>139</v>
      </c>
      <c r="D3" s="1567" t="s">
        <v>95</v>
      </c>
      <c r="E3" s="1567" t="s">
        <v>140</v>
      </c>
    </row>
    <row r="4" spans="1:5" x14ac:dyDescent="0.25">
      <c r="A4" s="1568" t="s">
        <v>1047</v>
      </c>
      <c r="B4" s="1572">
        <v>125</v>
      </c>
      <c r="C4" s="1572">
        <v>129</v>
      </c>
      <c r="D4" s="1572">
        <v>128</v>
      </c>
      <c r="E4" s="1573">
        <f>1-D4/B4</f>
        <v>-2.4000000000000021E-2</v>
      </c>
    </row>
    <row r="5" spans="1:5" x14ac:dyDescent="0.25">
      <c r="A5" s="1569"/>
      <c r="B5" s="1570"/>
      <c r="C5" s="1570"/>
      <c r="D5" s="1570"/>
      <c r="E5" s="1571" t="s">
        <v>1747</v>
      </c>
    </row>
    <row r="6" spans="1:5" x14ac:dyDescent="0.25">
      <c r="B6" s="840"/>
    </row>
    <row r="19" ht="14.25" customHeight="1" x14ac:dyDescent="0.25"/>
    <row r="20" ht="6" customHeight="1" x14ac:dyDescent="0.25"/>
  </sheetData>
  <mergeCells count="2">
    <mergeCell ref="A1:E1"/>
    <mergeCell ref="A2:E2"/>
  </mergeCells>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G85"/>
  <sheetViews>
    <sheetView showGridLines="0" topLeftCell="A64" workbookViewId="0">
      <selection activeCell="F85" sqref="F85"/>
    </sheetView>
  </sheetViews>
  <sheetFormatPr defaultRowHeight="12.75" x14ac:dyDescent="0.2"/>
  <cols>
    <col min="1" max="1" width="31.42578125" style="1574" customWidth="1"/>
    <col min="2" max="2" width="16.5703125" style="1574" customWidth="1"/>
    <col min="3" max="3" width="16.28515625" style="1574" customWidth="1"/>
    <col min="4" max="4" width="16.5703125" style="1574" customWidth="1"/>
    <col min="5" max="6" width="9" style="1574" customWidth="1"/>
    <col min="7" max="16384" width="9.140625" style="1574"/>
  </cols>
  <sheetData>
    <row r="20" spans="1:7" ht="13.5" thickBot="1" x14ac:dyDescent="0.25"/>
    <row r="21" spans="1:7" ht="15.75" thickBot="1" x14ac:dyDescent="0.3">
      <c r="A21" s="2360" t="s">
        <v>1749</v>
      </c>
      <c r="B21" s="2361"/>
      <c r="C21" s="2361"/>
      <c r="D21" s="2361"/>
      <c r="E21" s="2361"/>
      <c r="F21" s="2362"/>
    </row>
    <row r="22" spans="1:7" ht="13.5" thickBot="1" x14ac:dyDescent="0.25">
      <c r="A22" s="2359"/>
      <c r="B22" s="2359"/>
      <c r="C22" s="2359"/>
      <c r="D22" s="2359"/>
      <c r="E22" s="2359"/>
      <c r="F22" s="2359"/>
    </row>
    <row r="23" spans="1:7" ht="39" thickTop="1" x14ac:dyDescent="0.2">
      <c r="A23" s="1575" t="s">
        <v>116</v>
      </c>
      <c r="B23" s="1576" t="s">
        <v>98</v>
      </c>
      <c r="C23" s="1577" t="s">
        <v>139</v>
      </c>
      <c r="D23" s="1577" t="s">
        <v>131</v>
      </c>
      <c r="E23" s="1577" t="s">
        <v>170</v>
      </c>
      <c r="F23" s="1578" t="s">
        <v>171</v>
      </c>
    </row>
    <row r="24" spans="1:7" x14ac:dyDescent="0.2">
      <c r="A24" s="1579" t="s">
        <v>143</v>
      </c>
      <c r="B24" s="1580">
        <v>138358621</v>
      </c>
      <c r="C24" s="1580">
        <v>134809794</v>
      </c>
      <c r="D24" s="1580">
        <v>132759926</v>
      </c>
      <c r="E24" s="1581">
        <f>IF(B24=0,"",1-$D$24/B24)</f>
        <v>4.0465096858691596E-2</v>
      </c>
      <c r="F24" s="1582">
        <f>IF(C24=0,"",1-D24/C24)</f>
        <v>1.5205631127957919E-2</v>
      </c>
      <c r="G24" s="1583">
        <f>C25/$C$28</f>
        <v>0.12030366773201687</v>
      </c>
    </row>
    <row r="25" spans="1:7" x14ac:dyDescent="0.2">
      <c r="A25" s="1584"/>
      <c r="B25" s="1585">
        <v>138358621</v>
      </c>
      <c r="C25" s="1585">
        <v>134809794</v>
      </c>
      <c r="D25" s="1585">
        <v>132759926</v>
      </c>
      <c r="E25" s="1581">
        <f t="shared" ref="E25:E84" si="0">IF(B25=0,"",1-D25/B25)</f>
        <v>4.0465096858691596E-2</v>
      </c>
      <c r="F25" s="1582">
        <f t="shared" ref="F25:F84" si="1">IF(C25=0,"",1-D25/C25)</f>
        <v>1.5205631127957919E-2</v>
      </c>
    </row>
    <row r="26" spans="1:7" x14ac:dyDescent="0.2">
      <c r="A26" s="1579" t="s">
        <v>141</v>
      </c>
      <c r="B26" s="1580">
        <v>981969032</v>
      </c>
      <c r="C26" s="1580">
        <v>985769458</v>
      </c>
      <c r="D26" s="1580">
        <v>986594798</v>
      </c>
      <c r="E26" s="1581">
        <f t="shared" si="0"/>
        <v>-4.7107045632370781E-3</v>
      </c>
      <c r="F26" s="1582">
        <f t="shared" si="1"/>
        <v>-8.372545865587E-4</v>
      </c>
      <c r="G26" s="1583">
        <f>C27/$C$28</f>
        <v>0.87969633226798316</v>
      </c>
    </row>
    <row r="27" spans="1:7" x14ac:dyDescent="0.2">
      <c r="A27" s="1584"/>
      <c r="B27" s="1585">
        <v>981969032</v>
      </c>
      <c r="C27" s="1585">
        <v>985769458</v>
      </c>
      <c r="D27" s="1585">
        <v>986594798</v>
      </c>
      <c r="E27" s="1581">
        <f t="shared" si="0"/>
        <v>-4.7107045632370781E-3</v>
      </c>
      <c r="F27" s="1582">
        <f t="shared" si="1"/>
        <v>-8.372545865587E-4</v>
      </c>
    </row>
    <row r="28" spans="1:7" x14ac:dyDescent="0.2">
      <c r="A28" s="1584" t="s">
        <v>160</v>
      </c>
      <c r="B28" s="1585">
        <f>B27+B25</f>
        <v>1120327653</v>
      </c>
      <c r="C28" s="1585">
        <f>C27+C25</f>
        <v>1120579252</v>
      </c>
      <c r="D28" s="1585">
        <f>D27+D25</f>
        <v>1119354724</v>
      </c>
      <c r="E28" s="1581">
        <f t="shared" si="0"/>
        <v>8.6843254952662097E-4</v>
      </c>
      <c r="F28" s="1582">
        <f t="shared" si="1"/>
        <v>1.092763405903252E-3</v>
      </c>
    </row>
    <row r="29" spans="1:7" x14ac:dyDescent="0.2">
      <c r="A29" s="1579" t="s">
        <v>144</v>
      </c>
      <c r="B29" s="1580">
        <v>69142610</v>
      </c>
      <c r="C29" s="1580">
        <v>70150653</v>
      </c>
      <c r="D29" s="1580">
        <v>69897654</v>
      </c>
      <c r="E29" s="1581">
        <f t="shared" si="0"/>
        <v>-1.0920096883817454E-2</v>
      </c>
      <c r="F29" s="1582">
        <f t="shared" si="1"/>
        <v>3.606509550239001E-3</v>
      </c>
    </row>
    <row r="30" spans="1:7" x14ac:dyDescent="0.2">
      <c r="A30" s="1579" t="s">
        <v>26</v>
      </c>
      <c r="B30" s="1580">
        <v>47304900</v>
      </c>
      <c r="C30" s="1580">
        <v>47654890</v>
      </c>
      <c r="D30" s="1580">
        <v>47648794</v>
      </c>
      <c r="E30" s="1581">
        <f t="shared" si="0"/>
        <v>-7.2697331566073942E-3</v>
      </c>
      <c r="F30" s="1582">
        <f t="shared" si="1"/>
        <v>1.2791971610892627E-4</v>
      </c>
    </row>
    <row r="31" spans="1:7" x14ac:dyDescent="0.2">
      <c r="A31" s="1579" t="s">
        <v>21</v>
      </c>
      <c r="B31" s="1580">
        <v>4500000</v>
      </c>
      <c r="C31" s="1580">
        <v>4654690</v>
      </c>
      <c r="D31" s="1580">
        <v>4655980</v>
      </c>
      <c r="E31" s="1581">
        <f t="shared" si="0"/>
        <v>-3.466222222222215E-2</v>
      </c>
      <c r="F31" s="1582">
        <f t="shared" si="1"/>
        <v>-2.7713983100907669E-4</v>
      </c>
    </row>
    <row r="32" spans="1:7" x14ac:dyDescent="0.2">
      <c r="A32" s="1579" t="s">
        <v>145</v>
      </c>
      <c r="B32" s="1580">
        <v>16111111</v>
      </c>
      <c r="C32" s="1580">
        <v>14436798</v>
      </c>
      <c r="D32" s="1580">
        <v>13645789</v>
      </c>
      <c r="E32" s="1581">
        <f t="shared" si="0"/>
        <v>0.15301998726220678</v>
      </c>
      <c r="F32" s="1582">
        <f t="shared" si="1"/>
        <v>5.4791166296016658E-2</v>
      </c>
    </row>
    <row r="33" spans="1:6" x14ac:dyDescent="0.2">
      <c r="A33" s="1579" t="s">
        <v>115</v>
      </c>
      <c r="B33" s="1580">
        <v>5800000</v>
      </c>
      <c r="C33" s="1580">
        <v>5567453</v>
      </c>
      <c r="D33" s="1580">
        <v>5567689</v>
      </c>
      <c r="E33" s="1581">
        <f t="shared" si="0"/>
        <v>4.0053620689655123E-2</v>
      </c>
      <c r="F33" s="1582">
        <f t="shared" si="1"/>
        <v>-4.2389221786010012E-5</v>
      </c>
    </row>
    <row r="34" spans="1:6" x14ac:dyDescent="0.2">
      <c r="A34" s="1584"/>
      <c r="B34" s="1585">
        <v>138358621</v>
      </c>
      <c r="C34" s="1585">
        <v>134809794</v>
      </c>
      <c r="D34" s="1585">
        <v>132759926</v>
      </c>
      <c r="E34" s="1581">
        <f t="shared" si="0"/>
        <v>4.0465096858691596E-2</v>
      </c>
      <c r="F34" s="1582">
        <f t="shared" si="1"/>
        <v>1.5205631127957919E-2</v>
      </c>
    </row>
    <row r="35" spans="1:6" x14ac:dyDescent="0.2">
      <c r="A35" s="1579" t="s">
        <v>146</v>
      </c>
      <c r="B35" s="1580">
        <v>30000000</v>
      </c>
      <c r="C35" s="1580">
        <v>31000000</v>
      </c>
      <c r="D35" s="1580">
        <v>31000000</v>
      </c>
      <c r="E35" s="1581">
        <f t="shared" si="0"/>
        <v>-3.3333333333333437E-2</v>
      </c>
      <c r="F35" s="1582">
        <f t="shared" si="1"/>
        <v>0</v>
      </c>
    </row>
    <row r="36" spans="1:6" x14ac:dyDescent="0.2">
      <c r="A36" s="1579" t="s">
        <v>147</v>
      </c>
      <c r="B36" s="1580">
        <v>42245670</v>
      </c>
      <c r="C36" s="1580">
        <v>33829251</v>
      </c>
      <c r="D36" s="1580">
        <v>33839245</v>
      </c>
      <c r="E36" s="1581">
        <f t="shared" si="0"/>
        <v>0.19898903248545941</v>
      </c>
      <c r="F36" s="1582">
        <f t="shared" si="1"/>
        <v>-2.9542480854805042E-4</v>
      </c>
    </row>
    <row r="37" spans="1:6" x14ac:dyDescent="0.2">
      <c r="A37" s="1579" t="s">
        <v>148</v>
      </c>
      <c r="B37" s="1580">
        <v>66112951</v>
      </c>
      <c r="C37" s="1580">
        <v>75980543</v>
      </c>
      <c r="D37" s="1580">
        <v>75983528</v>
      </c>
      <c r="E37" s="1581">
        <f t="shared" si="0"/>
        <v>-0.14929869035796028</v>
      </c>
      <c r="F37" s="1582">
        <f t="shared" si="1"/>
        <v>-3.928637361805265E-5</v>
      </c>
    </row>
    <row r="38" spans="1:6" x14ac:dyDescent="0.2">
      <c r="A38" s="1579" t="s">
        <v>115</v>
      </c>
      <c r="B38" s="1580">
        <v>0</v>
      </c>
      <c r="C38" s="1580">
        <v>0</v>
      </c>
      <c r="D38" s="1580"/>
      <c r="E38" s="1581" t="str">
        <f t="shared" si="0"/>
        <v/>
      </c>
      <c r="F38" s="1582" t="str">
        <f t="shared" si="1"/>
        <v/>
      </c>
    </row>
    <row r="39" spans="1:6" x14ac:dyDescent="0.2">
      <c r="A39" s="1584"/>
      <c r="B39" s="1585">
        <v>138358621</v>
      </c>
      <c r="C39" s="1585">
        <v>140809794</v>
      </c>
      <c r="D39" s="1585">
        <v>140822773</v>
      </c>
      <c r="E39" s="1581">
        <f t="shared" si="0"/>
        <v>-1.7809891296907354E-2</v>
      </c>
      <c r="F39" s="1582">
        <f t="shared" si="1"/>
        <v>-9.2173986136145913E-5</v>
      </c>
    </row>
    <row r="40" spans="1:6" x14ac:dyDescent="0.2">
      <c r="A40" s="1579" t="s">
        <v>146</v>
      </c>
      <c r="B40" s="1580">
        <v>35000000</v>
      </c>
      <c r="C40" s="1580">
        <v>35000000</v>
      </c>
      <c r="D40" s="1580">
        <v>35000000</v>
      </c>
      <c r="E40" s="1581">
        <f t="shared" si="0"/>
        <v>0</v>
      </c>
      <c r="F40" s="1582">
        <f t="shared" si="1"/>
        <v>0</v>
      </c>
    </row>
    <row r="41" spans="1:6" x14ac:dyDescent="0.2">
      <c r="A41" s="1579" t="s">
        <v>148</v>
      </c>
      <c r="B41" s="1580">
        <v>162000000</v>
      </c>
      <c r="C41" s="1580">
        <v>162000000</v>
      </c>
      <c r="D41" s="1580">
        <v>162000000</v>
      </c>
      <c r="E41" s="1581">
        <f t="shared" si="0"/>
        <v>0</v>
      </c>
      <c r="F41" s="1582">
        <f t="shared" si="1"/>
        <v>0</v>
      </c>
    </row>
    <row r="42" spans="1:6" x14ac:dyDescent="0.2">
      <c r="A42" s="1579" t="s">
        <v>149</v>
      </c>
      <c r="B42" s="1580">
        <v>30000000</v>
      </c>
      <c r="C42" s="1580">
        <v>48000000</v>
      </c>
      <c r="D42" s="1580">
        <v>47976543</v>
      </c>
      <c r="E42" s="1581">
        <f t="shared" si="0"/>
        <v>-0.59921810000000009</v>
      </c>
      <c r="F42" s="1582">
        <f t="shared" si="1"/>
        <v>4.8868749999997352E-4</v>
      </c>
    </row>
    <row r="43" spans="1:6" x14ac:dyDescent="0.2">
      <c r="A43" s="1579" t="s">
        <v>150</v>
      </c>
      <c r="B43" s="1580">
        <v>85000000</v>
      </c>
      <c r="C43" s="1580">
        <v>87342563</v>
      </c>
      <c r="D43" s="1580">
        <v>88445130</v>
      </c>
      <c r="E43" s="1581">
        <f t="shared" si="0"/>
        <v>-4.0530941176470492E-2</v>
      </c>
      <c r="F43" s="1582">
        <f t="shared" si="1"/>
        <v>-1.2623478887378248E-2</v>
      </c>
    </row>
    <row r="44" spans="1:6" x14ac:dyDescent="0.2">
      <c r="A44" s="1579" t="s">
        <v>151</v>
      </c>
      <c r="B44" s="1580">
        <v>870000000</v>
      </c>
      <c r="C44" s="1580">
        <v>856463267</v>
      </c>
      <c r="D44" s="1580">
        <v>858345120</v>
      </c>
      <c r="E44" s="1581">
        <f t="shared" si="0"/>
        <v>1.3396413793103412E-2</v>
      </c>
      <c r="F44" s="1582">
        <f t="shared" si="1"/>
        <v>-2.1972372575786991E-3</v>
      </c>
    </row>
    <row r="45" spans="1:6" x14ac:dyDescent="0.2">
      <c r="A45" s="1584"/>
      <c r="B45" s="1585">
        <v>1182000000</v>
      </c>
      <c r="C45" s="1585">
        <v>1188805830</v>
      </c>
      <c r="D45" s="1585">
        <v>1191766793</v>
      </c>
      <c r="E45" s="1581">
        <f t="shared" si="0"/>
        <v>-8.2629382402708007E-3</v>
      </c>
      <c r="F45" s="1582">
        <f t="shared" si="1"/>
        <v>-2.4907036332417753E-3</v>
      </c>
    </row>
    <row r="46" spans="1:6" x14ac:dyDescent="0.2">
      <c r="A46" s="1579" t="s">
        <v>152</v>
      </c>
      <c r="B46" s="1580">
        <v>313400000</v>
      </c>
      <c r="C46" s="1580">
        <v>310818524</v>
      </c>
      <c r="D46" s="1580">
        <v>310800432</v>
      </c>
      <c r="E46" s="1581">
        <f t="shared" si="0"/>
        <v>8.294728781110372E-3</v>
      </c>
      <c r="F46" s="1582">
        <f t="shared" si="1"/>
        <v>5.8207598978232689E-5</v>
      </c>
    </row>
    <row r="47" spans="1:6" x14ac:dyDescent="0.2">
      <c r="A47" s="1579" t="s">
        <v>153</v>
      </c>
      <c r="B47" s="1580">
        <v>550047659</v>
      </c>
      <c r="C47" s="1580">
        <v>527229005</v>
      </c>
      <c r="D47" s="1580">
        <v>531564879</v>
      </c>
      <c r="E47" s="1581">
        <f t="shared" si="0"/>
        <v>3.3602142828136228E-2</v>
      </c>
      <c r="F47" s="1582">
        <f t="shared" si="1"/>
        <v>-8.2238912481682469E-3</v>
      </c>
    </row>
    <row r="48" spans="1:6" x14ac:dyDescent="0.2">
      <c r="A48" s="1579" t="s">
        <v>154</v>
      </c>
      <c r="B48" s="1580">
        <v>102349567</v>
      </c>
      <c r="C48" s="1580">
        <v>142325967</v>
      </c>
      <c r="D48" s="1580">
        <v>141342678</v>
      </c>
      <c r="E48" s="1581">
        <f t="shared" si="0"/>
        <v>-0.38097973584978617</v>
      </c>
      <c r="F48" s="1582">
        <f t="shared" si="1"/>
        <v>6.9087111840947513E-3</v>
      </c>
    </row>
    <row r="49" spans="1:6" x14ac:dyDescent="0.2">
      <c r="A49" s="1579" t="s">
        <v>155</v>
      </c>
      <c r="B49" s="1580">
        <v>0</v>
      </c>
      <c r="C49" s="1580">
        <v>54261000</v>
      </c>
      <c r="D49" s="1580">
        <v>43000000</v>
      </c>
      <c r="E49" s="1581" t="str">
        <f t="shared" si="0"/>
        <v/>
      </c>
      <c r="F49" s="1582">
        <f t="shared" si="1"/>
        <v>0.20753395624850257</v>
      </c>
    </row>
    <row r="50" spans="1:6" x14ac:dyDescent="0.2">
      <c r="A50" s="1579" t="s">
        <v>156</v>
      </c>
      <c r="B50" s="1580">
        <v>56000000</v>
      </c>
      <c r="C50" s="1580">
        <v>64299073</v>
      </c>
      <c r="D50" s="1580">
        <v>64200456</v>
      </c>
      <c r="E50" s="1581">
        <f t="shared" si="0"/>
        <v>-0.14643671428571436</v>
      </c>
      <c r="F50" s="1582">
        <f t="shared" si="1"/>
        <v>1.5337235110683967E-3</v>
      </c>
    </row>
    <row r="51" spans="1:6" x14ac:dyDescent="0.2">
      <c r="A51" s="1579" t="s">
        <v>157</v>
      </c>
      <c r="B51" s="1580">
        <v>93146796</v>
      </c>
      <c r="C51" s="1580">
        <v>91656000</v>
      </c>
      <c r="D51" s="1580">
        <v>91546298</v>
      </c>
      <c r="E51" s="1581">
        <f t="shared" si="0"/>
        <v>1.7182534115290471E-2</v>
      </c>
      <c r="F51" s="1582">
        <f t="shared" si="1"/>
        <v>1.1968883651916062E-3</v>
      </c>
    </row>
    <row r="52" spans="1:6" x14ac:dyDescent="0.2">
      <c r="A52" s="1579" t="s">
        <v>158</v>
      </c>
      <c r="B52" s="1580">
        <v>0</v>
      </c>
      <c r="C52" s="1580">
        <v>7871004</v>
      </c>
      <c r="D52" s="1580">
        <v>793465</v>
      </c>
      <c r="E52" s="1581" t="str">
        <f>IF(B52=0,"",1-D52/B52)</f>
        <v/>
      </c>
      <c r="F52" s="1582">
        <f t="shared" si="1"/>
        <v>0.89919138651180963</v>
      </c>
    </row>
    <row r="53" spans="1:6" ht="13.5" thickBot="1" x14ac:dyDescent="0.25">
      <c r="A53" s="1586"/>
      <c r="B53" s="1587">
        <v>1114944022</v>
      </c>
      <c r="C53" s="1587">
        <v>1198460573</v>
      </c>
      <c r="D53" s="1587">
        <v>1183248208</v>
      </c>
      <c r="E53" s="1581">
        <f t="shared" si="0"/>
        <v>-6.126243529022668E-2</v>
      </c>
      <c r="F53" s="1582">
        <f t="shared" si="1"/>
        <v>1.2693254448847058E-2</v>
      </c>
    </row>
    <row r="54" spans="1:6" ht="39" thickTop="1" x14ac:dyDescent="0.2">
      <c r="A54" s="1588"/>
      <c r="B54" s="1589" t="str">
        <f>B23</f>
        <v>Original Budget</v>
      </c>
      <c r="C54" s="1589" t="str">
        <f>C23</f>
        <v>Adjustment Budget</v>
      </c>
      <c r="D54" s="1589" t="str">
        <f>D23</f>
        <v>Un-audited Full Year Total</v>
      </c>
      <c r="E54" s="1590" t="str">
        <f>E23</f>
        <v>Original Budget variance</v>
      </c>
      <c r="F54" s="1591" t="str">
        <f>F23</f>
        <v>Adjusted Budget Variance</v>
      </c>
    </row>
    <row r="55" spans="1:6" x14ac:dyDescent="0.2">
      <c r="A55" s="1579" t="s">
        <v>99</v>
      </c>
      <c r="B55" s="1580">
        <v>163789453</v>
      </c>
      <c r="C55" s="1580">
        <v>164116782</v>
      </c>
      <c r="D55" s="1580">
        <v>164239578</v>
      </c>
      <c r="E55" s="1581">
        <f t="shared" si="0"/>
        <v>-2.7481928277763856E-3</v>
      </c>
      <c r="F55" s="1582">
        <f t="shared" si="1"/>
        <v>-7.4822329869950188E-4</v>
      </c>
    </row>
    <row r="56" spans="1:6" x14ac:dyDescent="0.2">
      <c r="A56" s="1579" t="s">
        <v>100</v>
      </c>
      <c r="B56" s="1580">
        <v>603836900</v>
      </c>
      <c r="C56" s="1580">
        <v>604452756</v>
      </c>
      <c r="D56" s="1580">
        <v>604453785</v>
      </c>
      <c r="E56" s="1581">
        <f t="shared" si="0"/>
        <v>-1.0216086496204202E-3</v>
      </c>
      <c r="F56" s="1582">
        <f t="shared" si="1"/>
        <v>-1.7023662970405695E-6</v>
      </c>
    </row>
    <row r="57" spans="1:6" x14ac:dyDescent="0.2">
      <c r="A57" s="1579" t="s">
        <v>102</v>
      </c>
      <c r="B57" s="1580">
        <v>214342679</v>
      </c>
      <c r="C57" s="1580">
        <v>215327659</v>
      </c>
      <c r="D57" s="1580">
        <v>215432173</v>
      </c>
      <c r="E57" s="1581">
        <f t="shared" si="0"/>
        <v>-5.0829541045347426E-3</v>
      </c>
      <c r="F57" s="1582">
        <f t="shared" si="1"/>
        <v>-4.8537192335329493E-4</v>
      </c>
    </row>
    <row r="58" spans="1:6" x14ac:dyDescent="0.2">
      <c r="A58" s="1584"/>
      <c r="B58" s="1585">
        <v>981969032</v>
      </c>
      <c r="C58" s="1585">
        <v>983897197</v>
      </c>
      <c r="D58" s="1585">
        <v>984125536</v>
      </c>
      <c r="E58" s="1581">
        <f t="shared" si="0"/>
        <v>-2.1961018420384448E-3</v>
      </c>
      <c r="F58" s="1582">
        <f t="shared" si="1"/>
        <v>-2.3207607532182983E-4</v>
      </c>
    </row>
    <row r="59" spans="1:6" x14ac:dyDescent="0.2">
      <c r="A59" s="1579" t="s">
        <v>133</v>
      </c>
      <c r="B59" s="1580">
        <v>302500000</v>
      </c>
      <c r="C59" s="1580">
        <v>300390487</v>
      </c>
      <c r="D59" s="1580">
        <v>300567342</v>
      </c>
      <c r="E59" s="1581">
        <f t="shared" si="0"/>
        <v>6.3889520661156718E-3</v>
      </c>
      <c r="F59" s="1582">
        <f t="shared" si="1"/>
        <v>-5.8875033549243838E-4</v>
      </c>
    </row>
    <row r="60" spans="1:6" x14ac:dyDescent="0.2">
      <c r="A60" s="1579" t="s">
        <v>159</v>
      </c>
      <c r="B60" s="1580">
        <v>0</v>
      </c>
      <c r="C60" s="1580">
        <v>0</v>
      </c>
      <c r="D60" s="1580">
        <v>0</v>
      </c>
      <c r="E60" s="1581" t="str">
        <f t="shared" si="0"/>
        <v/>
      </c>
      <c r="F60" s="1582" t="str">
        <f t="shared" si="1"/>
        <v/>
      </c>
    </row>
    <row r="61" spans="1:6" x14ac:dyDescent="0.2">
      <c r="A61" s="1579" t="s">
        <v>142</v>
      </c>
      <c r="B61" s="1580">
        <v>51289054</v>
      </c>
      <c r="C61" s="1580">
        <v>52451275</v>
      </c>
      <c r="D61" s="1580">
        <v>52485347</v>
      </c>
      <c r="E61" s="1581">
        <f t="shared" si="0"/>
        <v>-2.3324528465664462E-2</v>
      </c>
      <c r="F61" s="1582">
        <f t="shared" si="1"/>
        <v>-6.4959336069514428E-4</v>
      </c>
    </row>
    <row r="62" spans="1:6" x14ac:dyDescent="0.2">
      <c r="A62" s="1579" t="s">
        <v>135</v>
      </c>
      <c r="B62" s="1580">
        <v>290608422</v>
      </c>
      <c r="C62" s="1580">
        <v>293268753</v>
      </c>
      <c r="D62" s="1580">
        <v>293199456</v>
      </c>
      <c r="E62" s="1581">
        <f t="shared" si="0"/>
        <v>-8.9158943920764067E-3</v>
      </c>
      <c r="F62" s="1582">
        <f t="shared" si="1"/>
        <v>2.3629179478246165E-4</v>
      </c>
    </row>
    <row r="63" spans="1:6" x14ac:dyDescent="0.2">
      <c r="A63" s="1579" t="s">
        <v>109</v>
      </c>
      <c r="B63" s="1580">
        <v>337571556</v>
      </c>
      <c r="C63" s="1580">
        <v>339658943</v>
      </c>
      <c r="D63" s="1580">
        <v>340342653</v>
      </c>
      <c r="E63" s="1581">
        <f t="shared" si="0"/>
        <v>-8.2089173413650851E-3</v>
      </c>
      <c r="F63" s="1582">
        <f t="shared" si="1"/>
        <v>-2.0129309535064088E-3</v>
      </c>
    </row>
    <row r="64" spans="1:6" x14ac:dyDescent="0.2">
      <c r="A64" s="1584"/>
      <c r="B64" s="1585">
        <v>981969032</v>
      </c>
      <c r="C64" s="1585">
        <v>985769458</v>
      </c>
      <c r="D64" s="1585">
        <v>986594798</v>
      </c>
      <c r="E64" s="1581">
        <f t="shared" si="0"/>
        <v>-4.7107045632370781E-3</v>
      </c>
      <c r="F64" s="1582">
        <f t="shared" si="1"/>
        <v>-8.372545865587E-4</v>
      </c>
    </row>
    <row r="65" spans="1:6" x14ac:dyDescent="0.2">
      <c r="A65" s="1579" t="s">
        <v>944</v>
      </c>
      <c r="B65" s="1580">
        <v>314325689</v>
      </c>
      <c r="C65" s="1580">
        <v>322453738</v>
      </c>
      <c r="D65" s="1580">
        <v>323563549</v>
      </c>
      <c r="E65" s="1581">
        <f t="shared" si="0"/>
        <v>-2.9389452797795368E-2</v>
      </c>
      <c r="F65" s="1582">
        <f t="shared" si="1"/>
        <v>-3.4417681335732198E-3</v>
      </c>
    </row>
    <row r="66" spans="1:6" x14ac:dyDescent="0.2">
      <c r="A66" s="1579" t="s">
        <v>945</v>
      </c>
      <c r="B66" s="1580">
        <v>7088489</v>
      </c>
      <c r="C66" s="1580">
        <v>11134267</v>
      </c>
      <c r="D66" s="1580">
        <v>12453965</v>
      </c>
      <c r="E66" s="1581">
        <f t="shared" si="0"/>
        <v>-0.75692802796195346</v>
      </c>
      <c r="F66" s="1582">
        <f t="shared" si="1"/>
        <v>-0.11852580865898044</v>
      </c>
    </row>
    <row r="67" spans="1:6" x14ac:dyDescent="0.2">
      <c r="A67" s="1579" t="s">
        <v>946</v>
      </c>
      <c r="B67" s="1580">
        <v>21846491</v>
      </c>
      <c r="C67" s="1580">
        <v>22347891</v>
      </c>
      <c r="D67" s="1580">
        <v>22398054.859999999</v>
      </c>
      <c r="E67" s="1581">
        <f t="shared" si="0"/>
        <v>-2.5247251835546436E-2</v>
      </c>
      <c r="F67" s="1582">
        <f t="shared" si="1"/>
        <v>-2.2446798223598741E-3</v>
      </c>
    </row>
    <row r="68" spans="1:6" x14ac:dyDescent="0.2">
      <c r="A68" s="1584"/>
      <c r="B68" s="1585">
        <v>343260669</v>
      </c>
      <c r="C68" s="1585">
        <v>355935896</v>
      </c>
      <c r="D68" s="1585">
        <v>358415568.86000001</v>
      </c>
      <c r="E68" s="1581">
        <f t="shared" si="0"/>
        <v>-4.4149829061831847E-2</v>
      </c>
      <c r="F68" s="1582">
        <f t="shared" si="1"/>
        <v>-6.9666276648872039E-3</v>
      </c>
    </row>
    <row r="69" spans="1:6" x14ac:dyDescent="0.2">
      <c r="A69" s="1579" t="s">
        <v>947</v>
      </c>
      <c r="B69" s="1580">
        <v>13256748</v>
      </c>
      <c r="C69" s="1580">
        <v>12956409</v>
      </c>
      <c r="D69" s="1580">
        <v>12765432</v>
      </c>
      <c r="E69" s="1581">
        <f t="shared" si="0"/>
        <v>3.7061577997861916E-2</v>
      </c>
      <c r="F69" s="1582">
        <f t="shared" si="1"/>
        <v>1.4739963827940294E-2</v>
      </c>
    </row>
    <row r="70" spans="1:6" x14ac:dyDescent="0.2">
      <c r="A70" s="1579" t="s">
        <v>948</v>
      </c>
      <c r="B70" s="1580">
        <v>0</v>
      </c>
      <c r="C70" s="1580">
        <v>0</v>
      </c>
      <c r="D70" s="1580">
        <v>0</v>
      </c>
      <c r="E70" s="1581" t="str">
        <f t="shared" si="0"/>
        <v/>
      </c>
      <c r="F70" s="1582" t="str">
        <f t="shared" si="1"/>
        <v/>
      </c>
    </row>
    <row r="71" spans="1:6" x14ac:dyDescent="0.2">
      <c r="A71" s="1579" t="s">
        <v>949</v>
      </c>
      <c r="B71" s="1580">
        <v>16543298</v>
      </c>
      <c r="C71" s="1580">
        <v>19423438</v>
      </c>
      <c r="D71" s="1580">
        <v>19352310</v>
      </c>
      <c r="E71" s="1581">
        <f t="shared" si="0"/>
        <v>-0.16979758207825313</v>
      </c>
      <c r="F71" s="1582">
        <f t="shared" si="1"/>
        <v>3.6619675672246998E-3</v>
      </c>
    </row>
    <row r="72" spans="1:6" x14ac:dyDescent="0.2">
      <c r="A72" s="1579" t="s">
        <v>950</v>
      </c>
      <c r="B72" s="1580">
        <v>178976501</v>
      </c>
      <c r="C72" s="1580">
        <v>184317863</v>
      </c>
      <c r="D72" s="1580">
        <v>184298704</v>
      </c>
      <c r="E72" s="1581">
        <f t="shared" si="0"/>
        <v>-2.9736881491498224E-2</v>
      </c>
      <c r="F72" s="1582">
        <f t="shared" si="1"/>
        <v>1.0394543257041811E-4</v>
      </c>
    </row>
    <row r="73" spans="1:6" x14ac:dyDescent="0.2">
      <c r="A73" s="1579" t="s">
        <v>951</v>
      </c>
      <c r="B73" s="1580">
        <v>33546809</v>
      </c>
      <c r="C73" s="1580">
        <v>49542968</v>
      </c>
      <c r="D73" s="1580">
        <v>50875324</v>
      </c>
      <c r="E73" s="1581">
        <f t="shared" si="0"/>
        <v>-0.51654734135816027</v>
      </c>
      <c r="F73" s="1582">
        <f t="shared" si="1"/>
        <v>-2.689293867093312E-2</v>
      </c>
    </row>
    <row r="74" spans="1:6" x14ac:dyDescent="0.2">
      <c r="A74" s="1584"/>
      <c r="B74" s="1585">
        <v>242323356</v>
      </c>
      <c r="C74" s="1585">
        <v>266240678</v>
      </c>
      <c r="D74" s="1585">
        <v>267291770</v>
      </c>
      <c r="E74" s="1581">
        <f t="shared" si="0"/>
        <v>-0.10303758751178727</v>
      </c>
      <c r="F74" s="1582">
        <f t="shared" si="1"/>
        <v>-3.9479016050281146E-3</v>
      </c>
    </row>
    <row r="75" spans="1:6" x14ac:dyDescent="0.2">
      <c r="A75" s="1579" t="s">
        <v>952</v>
      </c>
      <c r="B75" s="1580">
        <v>137689643</v>
      </c>
      <c r="C75" s="1580">
        <v>139085643</v>
      </c>
      <c r="D75" s="1580">
        <v>140347210</v>
      </c>
      <c r="E75" s="1581">
        <f t="shared" si="0"/>
        <v>-1.930113944735834E-2</v>
      </c>
      <c r="F75" s="1582">
        <f t="shared" si="1"/>
        <v>-9.0704329561894781E-3</v>
      </c>
    </row>
    <row r="76" spans="1:6" x14ac:dyDescent="0.2">
      <c r="A76" s="1579" t="s">
        <v>953</v>
      </c>
      <c r="B76" s="1580">
        <v>27453255</v>
      </c>
      <c r="C76" s="1580">
        <v>25500250</v>
      </c>
      <c r="D76" s="1580">
        <v>25500250</v>
      </c>
      <c r="E76" s="1581">
        <f t="shared" si="0"/>
        <v>7.113928749068188E-2</v>
      </c>
      <c r="F76" s="1582">
        <f t="shared" si="1"/>
        <v>0</v>
      </c>
    </row>
    <row r="77" spans="1:6" x14ac:dyDescent="0.2">
      <c r="A77" s="1579" t="s">
        <v>954</v>
      </c>
      <c r="B77" s="1580">
        <v>11567489</v>
      </c>
      <c r="C77" s="1580">
        <v>13875632</v>
      </c>
      <c r="D77" s="1580">
        <v>13995321</v>
      </c>
      <c r="E77" s="1581">
        <f t="shared" si="0"/>
        <v>-0.20988409844176203</v>
      </c>
      <c r="F77" s="1582">
        <f t="shared" si="1"/>
        <v>-8.6258413310471571E-3</v>
      </c>
    </row>
    <row r="78" spans="1:6" x14ac:dyDescent="0.2">
      <c r="A78" s="1584"/>
      <c r="B78" s="1585">
        <v>176710387</v>
      </c>
      <c r="C78" s="1585">
        <v>178461525</v>
      </c>
      <c r="D78" s="1585">
        <v>179842781</v>
      </c>
      <c r="E78" s="1581">
        <f t="shared" si="0"/>
        <v>-1.7726145322742193E-2</v>
      </c>
      <c r="F78" s="1582">
        <f t="shared" si="1"/>
        <v>-7.7397971355450679E-3</v>
      </c>
    </row>
    <row r="79" spans="1:6" x14ac:dyDescent="0.2">
      <c r="A79" s="1579" t="s">
        <v>955</v>
      </c>
      <c r="B79" s="1580">
        <v>13452549</v>
      </c>
      <c r="C79" s="1580">
        <v>14012349</v>
      </c>
      <c r="D79" s="1580">
        <v>13998372</v>
      </c>
      <c r="E79" s="1581">
        <f t="shared" si="0"/>
        <v>-4.0573946246172277E-2</v>
      </c>
      <c r="F79" s="1582">
        <f t="shared" si="1"/>
        <v>9.9747729663313134E-4</v>
      </c>
    </row>
    <row r="80" spans="1:6" x14ac:dyDescent="0.2">
      <c r="A80" s="1579" t="s">
        <v>956</v>
      </c>
      <c r="B80" s="1580">
        <v>0</v>
      </c>
      <c r="C80" s="1580">
        <v>0</v>
      </c>
      <c r="D80" s="1580">
        <v>0</v>
      </c>
      <c r="E80" s="1581" t="str">
        <f t="shared" si="0"/>
        <v/>
      </c>
      <c r="F80" s="1582" t="str">
        <f t="shared" si="1"/>
        <v/>
      </c>
    </row>
    <row r="81" spans="1:6" x14ac:dyDescent="0.2">
      <c r="A81" s="1579" t="s">
        <v>957</v>
      </c>
      <c r="B81" s="1580">
        <v>8546289</v>
      </c>
      <c r="C81" s="1580">
        <v>9357128</v>
      </c>
      <c r="D81" s="1580">
        <v>9421863</v>
      </c>
      <c r="E81" s="1581">
        <f t="shared" si="0"/>
        <v>-0.1024507830240704</v>
      </c>
      <c r="F81" s="1582">
        <f t="shared" si="1"/>
        <v>-6.9182552595197233E-3</v>
      </c>
    </row>
    <row r="82" spans="1:6" x14ac:dyDescent="0.2">
      <c r="A82" s="1579" t="s">
        <v>958</v>
      </c>
      <c r="B82" s="1580">
        <v>85765454</v>
      </c>
      <c r="C82" s="1580">
        <v>88356120</v>
      </c>
      <c r="D82" s="1580">
        <v>88547219</v>
      </c>
      <c r="E82" s="1581">
        <f t="shared" si="0"/>
        <v>-3.2434562755302432E-2</v>
      </c>
      <c r="F82" s="1582">
        <f t="shared" si="1"/>
        <v>-2.1628269779161435E-3</v>
      </c>
    </row>
    <row r="83" spans="1:6" x14ac:dyDescent="0.2">
      <c r="A83" s="1579" t="s">
        <v>959</v>
      </c>
      <c r="B83" s="1580">
        <v>48634526</v>
      </c>
      <c r="C83" s="1580">
        <v>44746511</v>
      </c>
      <c r="D83" s="1580">
        <v>44653219</v>
      </c>
      <c r="E83" s="1581">
        <f t="shared" si="0"/>
        <v>8.1861741594849713E-2</v>
      </c>
      <c r="F83" s="1582">
        <f t="shared" si="1"/>
        <v>2.0848999824812919E-3</v>
      </c>
    </row>
    <row r="84" spans="1:6" x14ac:dyDescent="0.2">
      <c r="A84" s="1592"/>
      <c r="B84" s="1593">
        <v>156398818</v>
      </c>
      <c r="C84" s="1593">
        <v>156472108</v>
      </c>
      <c r="D84" s="1593">
        <v>156620673</v>
      </c>
      <c r="E84" s="1594">
        <f t="shared" si="0"/>
        <v>-1.4185209507147079E-3</v>
      </c>
      <c r="F84" s="1595">
        <f t="shared" si="1"/>
        <v>-9.4946634195025581E-4</v>
      </c>
    </row>
    <row r="85" spans="1:6" x14ac:dyDescent="0.2">
      <c r="A85" s="1596"/>
      <c r="B85" s="1597"/>
      <c r="C85" s="1597"/>
      <c r="D85" s="1597"/>
      <c r="E85" s="1597"/>
      <c r="F85" s="1598" t="s">
        <v>1162</v>
      </c>
    </row>
  </sheetData>
  <mergeCells count="2">
    <mergeCell ref="A22:F22"/>
    <mergeCell ref="A21:F2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4"/>
  <sheetViews>
    <sheetView workbookViewId="0">
      <selection sqref="A1:G1"/>
    </sheetView>
  </sheetViews>
  <sheetFormatPr defaultRowHeight="12.75" x14ac:dyDescent="0.2"/>
  <cols>
    <col min="1" max="1" width="30.5703125" style="9" customWidth="1"/>
    <col min="2" max="16384" width="9.140625" style="9"/>
  </cols>
  <sheetData>
    <row r="1" spans="1:7" ht="16.5" x14ac:dyDescent="0.3">
      <c r="A1" s="2038" t="s">
        <v>1109</v>
      </c>
      <c r="B1" s="2039"/>
      <c r="C1" s="2039"/>
      <c r="D1" s="2039"/>
      <c r="E1" s="2039"/>
      <c r="F1" s="2039"/>
      <c r="G1" s="2040"/>
    </row>
    <row r="2" spans="1:7" x14ac:dyDescent="0.2">
      <c r="A2" s="2035" t="s">
        <v>860</v>
      </c>
      <c r="B2" s="2036"/>
      <c r="C2" s="2036"/>
      <c r="D2" s="2036"/>
      <c r="E2" s="2036"/>
      <c r="F2" s="2036"/>
      <c r="G2" s="2037"/>
    </row>
    <row r="3" spans="1:7" x14ac:dyDescent="0.2">
      <c r="A3" s="1972" t="s">
        <v>35</v>
      </c>
      <c r="B3" s="1949" t="s">
        <v>1673</v>
      </c>
      <c r="C3" s="1949" t="s">
        <v>1621</v>
      </c>
      <c r="D3" s="1949" t="s">
        <v>1618</v>
      </c>
      <c r="E3" s="2034" t="s">
        <v>1619</v>
      </c>
      <c r="F3" s="2034"/>
      <c r="G3" s="2034"/>
    </row>
    <row r="4" spans="1:7" ht="24.75" customHeight="1" x14ac:dyDescent="0.2">
      <c r="A4" s="1973"/>
      <c r="B4" s="1799" t="s">
        <v>95</v>
      </c>
      <c r="C4" s="1799" t="s">
        <v>95</v>
      </c>
      <c r="D4" s="1799" t="s">
        <v>95</v>
      </c>
      <c r="E4" s="1799" t="s">
        <v>98</v>
      </c>
      <c r="F4" s="1799" t="s">
        <v>540</v>
      </c>
      <c r="G4" s="1799" t="s">
        <v>95</v>
      </c>
    </row>
    <row r="5" spans="1:7" ht="12.75" customHeight="1" x14ac:dyDescent="0.2">
      <c r="A5" s="1940"/>
      <c r="B5" s="1800" t="s">
        <v>1067</v>
      </c>
      <c r="C5" s="1800" t="s">
        <v>1067</v>
      </c>
      <c r="D5" s="1800" t="s">
        <v>1067</v>
      </c>
      <c r="E5" s="1800" t="s">
        <v>1067</v>
      </c>
      <c r="F5" s="1800" t="s">
        <v>1067</v>
      </c>
      <c r="G5" s="1949" t="s">
        <v>1067</v>
      </c>
    </row>
    <row r="6" spans="1:7" ht="15" customHeight="1" x14ac:dyDescent="0.2">
      <c r="A6" s="1801" t="s">
        <v>727</v>
      </c>
      <c r="B6" s="1710"/>
      <c r="C6" s="1710"/>
      <c r="D6" s="1710"/>
      <c r="E6" s="1710"/>
      <c r="F6" s="1710"/>
      <c r="G6" s="1710"/>
    </row>
    <row r="7" spans="1:7" ht="15" customHeight="1" x14ac:dyDescent="0.2">
      <c r="A7" s="1803" t="s">
        <v>729</v>
      </c>
      <c r="B7" s="1804">
        <v>100000000</v>
      </c>
      <c r="C7" s="1804">
        <v>100000000</v>
      </c>
      <c r="D7" s="1804">
        <v>100000000</v>
      </c>
      <c r="E7" s="1804">
        <v>100000000</v>
      </c>
      <c r="F7" s="1804">
        <v>100000000</v>
      </c>
      <c r="G7" s="1804">
        <v>100000000</v>
      </c>
    </row>
    <row r="8" spans="1:7" ht="15" customHeight="1" x14ac:dyDescent="0.2">
      <c r="A8" s="1805" t="s">
        <v>731</v>
      </c>
      <c r="B8" s="1688">
        <v>25000000</v>
      </c>
      <c r="C8" s="1688">
        <v>25000000</v>
      </c>
      <c r="D8" s="1688">
        <v>25000000</v>
      </c>
      <c r="E8" s="1688">
        <v>25000000</v>
      </c>
      <c r="F8" s="1688">
        <v>25000000</v>
      </c>
      <c r="G8" s="1688">
        <v>25000000</v>
      </c>
    </row>
    <row r="9" spans="1:7" ht="24.75" customHeight="1" x14ac:dyDescent="0.2">
      <c r="A9" s="1806" t="s">
        <v>730</v>
      </c>
      <c r="B9" s="1807">
        <f t="shared" ref="B9:G9" si="0">B8/B7</f>
        <v>0.25</v>
      </c>
      <c r="C9" s="1807">
        <f t="shared" si="0"/>
        <v>0.25</v>
      </c>
      <c r="D9" s="1807">
        <f t="shared" si="0"/>
        <v>0.25</v>
      </c>
      <c r="E9" s="1807">
        <f t="shared" si="0"/>
        <v>0.25</v>
      </c>
      <c r="F9" s="1807">
        <f t="shared" si="0"/>
        <v>0.25</v>
      </c>
      <c r="G9" s="1807">
        <f t="shared" si="0"/>
        <v>0.25</v>
      </c>
    </row>
    <row r="10" spans="1:7" ht="15" customHeight="1" x14ac:dyDescent="0.2">
      <c r="A10" s="1808" t="s">
        <v>728</v>
      </c>
      <c r="B10" s="1809"/>
      <c r="C10" s="1809"/>
      <c r="D10" s="1809"/>
      <c r="E10" s="1809"/>
      <c r="F10" s="1809"/>
      <c r="G10" s="1809"/>
    </row>
    <row r="11" spans="1:7" ht="15" customHeight="1" x14ac:dyDescent="0.2">
      <c r="A11" s="1803" t="s">
        <v>729</v>
      </c>
      <c r="B11" s="1804">
        <v>100000000</v>
      </c>
      <c r="C11" s="1804">
        <v>100000000</v>
      </c>
      <c r="D11" s="1804">
        <v>100000000</v>
      </c>
      <c r="E11" s="1804">
        <v>100000000</v>
      </c>
      <c r="F11" s="1804">
        <v>100000000</v>
      </c>
      <c r="G11" s="1804">
        <v>100000000</v>
      </c>
    </row>
    <row r="12" spans="1:7" ht="15" customHeight="1" x14ac:dyDescent="0.2">
      <c r="A12" s="1805" t="s">
        <v>732</v>
      </c>
      <c r="B12" s="1688">
        <v>25000000</v>
      </c>
      <c r="C12" s="1688">
        <v>25000000</v>
      </c>
      <c r="D12" s="1688">
        <v>25000000</v>
      </c>
      <c r="E12" s="1688">
        <v>25000000</v>
      </c>
      <c r="F12" s="1688">
        <v>25000000</v>
      </c>
      <c r="G12" s="1688">
        <v>25000000</v>
      </c>
    </row>
    <row r="13" spans="1:7" ht="24.75" customHeight="1" x14ac:dyDescent="0.2">
      <c r="A13" s="1806" t="s">
        <v>733</v>
      </c>
      <c r="B13" s="1807">
        <f t="shared" ref="B13:G13" si="1">B12/B11</f>
        <v>0.25</v>
      </c>
      <c r="C13" s="1807">
        <f t="shared" si="1"/>
        <v>0.25</v>
      </c>
      <c r="D13" s="1807">
        <f t="shared" si="1"/>
        <v>0.25</v>
      </c>
      <c r="E13" s="1807">
        <f t="shared" si="1"/>
        <v>0.25</v>
      </c>
      <c r="F13" s="1807">
        <f t="shared" si="1"/>
        <v>0.25</v>
      </c>
      <c r="G13" s="1807">
        <f t="shared" si="1"/>
        <v>0.25</v>
      </c>
    </row>
    <row r="14" spans="1:7" ht="12.75" customHeight="1" x14ac:dyDescent="0.2">
      <c r="A14" s="1974"/>
      <c r="B14" s="1975"/>
      <c r="C14" s="1975"/>
      <c r="D14" s="1975"/>
      <c r="E14" s="1975"/>
      <c r="F14" s="2041" t="s">
        <v>1778</v>
      </c>
      <c r="G14" s="2042"/>
    </row>
  </sheetData>
  <mergeCells count="4">
    <mergeCell ref="A1:G1"/>
    <mergeCell ref="E3:G3"/>
    <mergeCell ref="A2:G2"/>
    <mergeCell ref="F14:G14"/>
  </mergeCell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showGridLines="0" zoomScale="85" zoomScaleNormal="85" workbookViewId="0">
      <selection sqref="A1:H1"/>
    </sheetView>
  </sheetViews>
  <sheetFormatPr defaultRowHeight="16.5" x14ac:dyDescent="0.3"/>
  <cols>
    <col min="1" max="1" width="3" style="1599" customWidth="1"/>
    <col min="2" max="2" width="26.28515625" style="1599" customWidth="1"/>
    <col min="3" max="8" width="12.28515625" style="1599" customWidth="1"/>
    <col min="9" max="16384" width="9.140625" style="1599"/>
  </cols>
  <sheetData>
    <row r="1" spans="1:8" x14ac:dyDescent="0.3">
      <c r="A1" s="2363" t="s">
        <v>1751</v>
      </c>
      <c r="B1" s="2363"/>
      <c r="C1" s="2363"/>
      <c r="D1" s="2363"/>
      <c r="E1" s="2363"/>
      <c r="F1" s="2363"/>
      <c r="G1" s="2363"/>
      <c r="H1" s="2363"/>
    </row>
    <row r="2" spans="1:8" x14ac:dyDescent="0.3">
      <c r="A2" s="2369" t="s">
        <v>1145</v>
      </c>
      <c r="B2" s="2370"/>
      <c r="C2" s="2370"/>
      <c r="D2" s="2370"/>
      <c r="E2" s="2370"/>
      <c r="F2" s="2370"/>
      <c r="G2" s="2370"/>
      <c r="H2" s="2371"/>
    </row>
    <row r="3" spans="1:8" x14ac:dyDescent="0.3">
      <c r="A3" s="2365" t="s">
        <v>1111</v>
      </c>
      <c r="B3" s="2366"/>
      <c r="C3" s="1602" t="s">
        <v>1618</v>
      </c>
      <c r="D3" s="2364" t="s">
        <v>1619</v>
      </c>
      <c r="E3" s="2364"/>
      <c r="F3" s="2364"/>
      <c r="G3" s="2364"/>
      <c r="H3" s="2364"/>
    </row>
    <row r="4" spans="1:8" ht="38.25" x14ac:dyDescent="0.3">
      <c r="A4" s="2367"/>
      <c r="B4" s="2368"/>
      <c r="C4" s="1603" t="s">
        <v>95</v>
      </c>
      <c r="D4" s="1604" t="s">
        <v>1048</v>
      </c>
      <c r="E4" s="1604" t="s">
        <v>139</v>
      </c>
      <c r="F4" s="1604" t="s">
        <v>95</v>
      </c>
      <c r="G4" s="1604" t="s">
        <v>1050</v>
      </c>
      <c r="H4" s="1604" t="s">
        <v>1049</v>
      </c>
    </row>
    <row r="5" spans="1:8" ht="15" customHeight="1" x14ac:dyDescent="0.3">
      <c r="A5" s="1605" t="s">
        <v>162</v>
      </c>
      <c r="B5" s="1605"/>
      <c r="C5" s="1605"/>
      <c r="D5" s="1605"/>
      <c r="E5" s="1605"/>
      <c r="F5" s="1605"/>
      <c r="G5" s="1605"/>
      <c r="H5" s="1605"/>
    </row>
    <row r="6" spans="1:8" ht="15" customHeight="1" x14ac:dyDescent="0.3">
      <c r="A6" s="1606"/>
      <c r="B6" s="1607" t="s">
        <v>163</v>
      </c>
      <c r="C6" s="1608">
        <v>3542</v>
      </c>
      <c r="D6" s="1608">
        <v>5500</v>
      </c>
      <c r="E6" s="1608">
        <v>5520</v>
      </c>
      <c r="F6" s="1608">
        <v>5511</v>
      </c>
      <c r="G6" s="1609">
        <f>(E6-D6)/D6</f>
        <v>3.6363636363636364E-3</v>
      </c>
      <c r="H6" s="1609">
        <f>(F6-D6)/D6</f>
        <v>2E-3</v>
      </c>
    </row>
    <row r="7" spans="1:8" ht="15" customHeight="1" x14ac:dyDescent="0.3">
      <c r="A7" s="1610"/>
      <c r="B7" s="1611" t="s">
        <v>164</v>
      </c>
      <c r="C7" s="1608">
        <v>248</v>
      </c>
      <c r="D7" s="1608">
        <v>300</v>
      </c>
      <c r="E7" s="1608">
        <v>390</v>
      </c>
      <c r="F7" s="1608">
        <v>421</v>
      </c>
      <c r="G7" s="1609">
        <f>(E7-D7)/D7</f>
        <v>0.3</v>
      </c>
      <c r="H7" s="1609">
        <f>(F7-D7)/D7</f>
        <v>0.40333333333333332</v>
      </c>
    </row>
    <row r="8" spans="1:8" ht="15" customHeight="1" x14ac:dyDescent="0.3">
      <c r="A8" s="1610"/>
      <c r="B8" s="1607" t="s">
        <v>148</v>
      </c>
      <c r="C8" s="1608">
        <v>3451</v>
      </c>
      <c r="D8" s="1608">
        <v>3700</v>
      </c>
      <c r="E8" s="1608">
        <v>3700</v>
      </c>
      <c r="F8" s="1608">
        <v>3856</v>
      </c>
      <c r="G8" s="1609">
        <f>(E8-D8)/D8</f>
        <v>0</v>
      </c>
      <c r="H8" s="1609">
        <f>(F8-D8)/D8</f>
        <v>4.2162162162162162E-2</v>
      </c>
    </row>
    <row r="9" spans="1:8" ht="15" customHeight="1" x14ac:dyDescent="0.3">
      <c r="A9" s="1612"/>
      <c r="B9" s="1607" t="s">
        <v>115</v>
      </c>
      <c r="C9" s="1608">
        <v>2451</v>
      </c>
      <c r="D9" s="1608">
        <v>4500</v>
      </c>
      <c r="E9" s="1608">
        <v>4600</v>
      </c>
      <c r="F9" s="1608">
        <v>4565</v>
      </c>
      <c r="G9" s="1609">
        <f>(E9-D9)/D9</f>
        <v>2.2222222222222223E-2</v>
      </c>
      <c r="H9" s="1609">
        <f>(F9-D9)/D9</f>
        <v>1.4444444444444444E-2</v>
      </c>
    </row>
    <row r="10" spans="1:8" ht="15" customHeight="1" x14ac:dyDescent="0.3">
      <c r="A10" s="1613" t="s">
        <v>29</v>
      </c>
      <c r="B10" s="1613"/>
      <c r="C10" s="1614">
        <f t="shared" ref="C10:H10" si="0">SUM(C6:C9)</f>
        <v>9692</v>
      </c>
      <c r="D10" s="1614">
        <f t="shared" si="0"/>
        <v>14000</v>
      </c>
      <c r="E10" s="1614">
        <f t="shared" si="0"/>
        <v>14210</v>
      </c>
      <c r="F10" s="1614">
        <f t="shared" si="0"/>
        <v>14353</v>
      </c>
      <c r="G10" s="1615">
        <f t="shared" si="0"/>
        <v>0.32585858585858585</v>
      </c>
      <c r="H10" s="1615">
        <f t="shared" si="0"/>
        <v>0.46193993993993993</v>
      </c>
    </row>
    <row r="11" spans="1:8" ht="15" customHeight="1" x14ac:dyDescent="0.3">
      <c r="A11" s="1616" t="s">
        <v>165</v>
      </c>
      <c r="B11" s="1616"/>
      <c r="C11" s="1616"/>
      <c r="D11" s="1616"/>
      <c r="E11" s="1616"/>
      <c r="F11" s="1616"/>
      <c r="G11" s="1616"/>
      <c r="H11" s="1616"/>
    </row>
    <row r="12" spans="1:8" ht="15" customHeight="1" x14ac:dyDescent="0.3">
      <c r="A12" s="1606"/>
      <c r="B12" s="1607" t="s">
        <v>163</v>
      </c>
      <c r="C12" s="1617">
        <f t="shared" ref="C12:H15" si="1">C6/C$10</f>
        <v>0.36545604622368966</v>
      </c>
      <c r="D12" s="1617">
        <f t="shared" si="1"/>
        <v>0.39285714285714285</v>
      </c>
      <c r="E12" s="1617">
        <f t="shared" si="1"/>
        <v>0.38845883180858548</v>
      </c>
      <c r="F12" s="1617">
        <f t="shared" si="1"/>
        <v>0.38396154114122483</v>
      </c>
      <c r="G12" s="1617">
        <f t="shared" si="1"/>
        <v>1.1159330440173591E-2</v>
      </c>
      <c r="H12" s="1617">
        <f t="shared" si="1"/>
        <v>4.3295671732997022E-3</v>
      </c>
    </row>
    <row r="13" spans="1:8" ht="15" customHeight="1" x14ac:dyDescent="0.3">
      <c r="A13" s="1610"/>
      <c r="B13" s="1611" t="s">
        <v>164</v>
      </c>
      <c r="C13" s="1617">
        <f t="shared" si="1"/>
        <v>2.5588113908378042E-2</v>
      </c>
      <c r="D13" s="1617">
        <f t="shared" si="1"/>
        <v>2.1428571428571429E-2</v>
      </c>
      <c r="E13" s="1617">
        <f t="shared" si="1"/>
        <v>2.7445460942997889E-2</v>
      </c>
      <c r="F13" s="1617">
        <f t="shared" si="1"/>
        <v>2.9331847000627048E-2</v>
      </c>
      <c r="G13" s="1617">
        <f t="shared" si="1"/>
        <v>0.92064476131432116</v>
      </c>
      <c r="H13" s="1617">
        <f t="shared" si="1"/>
        <v>0.87312937994877327</v>
      </c>
    </row>
    <row r="14" spans="1:8" ht="15" customHeight="1" x14ac:dyDescent="0.3">
      <c r="A14" s="1610"/>
      <c r="B14" s="1607" t="s">
        <v>148</v>
      </c>
      <c r="C14" s="1617">
        <f t="shared" si="1"/>
        <v>0.35606685926537351</v>
      </c>
      <c r="D14" s="1617">
        <f t="shared" si="1"/>
        <v>0.26428571428571429</v>
      </c>
      <c r="E14" s="1617">
        <f t="shared" si="1"/>
        <v>0.26038001407459538</v>
      </c>
      <c r="F14" s="1617">
        <f t="shared" si="1"/>
        <v>0.26865463666132516</v>
      </c>
      <c r="G14" s="1617">
        <f t="shared" si="1"/>
        <v>0</v>
      </c>
      <c r="H14" s="1617">
        <f t="shared" si="1"/>
        <v>9.1271956626318054E-2</v>
      </c>
    </row>
    <row r="15" spans="1:8" ht="15" customHeight="1" x14ac:dyDescent="0.3">
      <c r="A15" s="1612"/>
      <c r="B15" s="1607" t="s">
        <v>115</v>
      </c>
      <c r="C15" s="1617">
        <f t="shared" si="1"/>
        <v>0.25288898060255882</v>
      </c>
      <c r="D15" s="1617">
        <f t="shared" si="1"/>
        <v>0.32142857142857145</v>
      </c>
      <c r="E15" s="1617">
        <f t="shared" si="1"/>
        <v>0.32371569317382126</v>
      </c>
      <c r="F15" s="1617">
        <f t="shared" si="1"/>
        <v>0.31805197519682299</v>
      </c>
      <c r="G15" s="1617">
        <f t="shared" si="1"/>
        <v>6.8195908245505268E-2</v>
      </c>
      <c r="H15" s="1617">
        <f t="shared" si="1"/>
        <v>3.1269096251608959E-2</v>
      </c>
    </row>
    <row r="16" spans="1:8" ht="15" customHeight="1" x14ac:dyDescent="0.3">
      <c r="A16" s="1605" t="s">
        <v>166</v>
      </c>
      <c r="B16" s="1605"/>
      <c r="C16" s="1605"/>
      <c r="D16" s="1605"/>
      <c r="E16" s="1605"/>
      <c r="F16" s="1605"/>
      <c r="G16" s="1605"/>
      <c r="H16" s="1605"/>
    </row>
    <row r="17" spans="1:8" ht="15" customHeight="1" x14ac:dyDescent="0.3">
      <c r="A17" s="1606"/>
      <c r="B17" s="1607" t="s">
        <v>144</v>
      </c>
      <c r="C17" s="1608">
        <v>1845</v>
      </c>
      <c r="D17" s="1608">
        <v>4300</v>
      </c>
      <c r="E17" s="1608">
        <v>4250</v>
      </c>
      <c r="F17" s="1608">
        <v>4256</v>
      </c>
      <c r="G17" s="1609">
        <f>(E17-D17)/D17</f>
        <v>-1.1627906976744186E-2</v>
      </c>
      <c r="H17" s="1609">
        <f>(F17-D17)/D17</f>
        <v>-1.0232558139534883E-2</v>
      </c>
    </row>
    <row r="18" spans="1:8" ht="15" customHeight="1" x14ac:dyDescent="0.3">
      <c r="A18" s="1610"/>
      <c r="B18" s="1607" t="s">
        <v>26</v>
      </c>
      <c r="C18" s="1608">
        <v>1562</v>
      </c>
      <c r="D18" s="1608">
        <v>2400</v>
      </c>
      <c r="E18" s="1608">
        <v>2480</v>
      </c>
      <c r="F18" s="1608">
        <v>2453</v>
      </c>
      <c r="G18" s="1609">
        <f>(E18-D18)/D18</f>
        <v>3.3333333333333333E-2</v>
      </c>
      <c r="H18" s="1609">
        <f>(F18-D18)/D18</f>
        <v>2.2083333333333333E-2</v>
      </c>
    </row>
    <row r="19" spans="1:8" ht="15" customHeight="1" x14ac:dyDescent="0.3">
      <c r="A19" s="1610"/>
      <c r="B19" s="1607" t="s">
        <v>21</v>
      </c>
      <c r="C19" s="1608">
        <v>1243</v>
      </c>
      <c r="D19" s="1608">
        <v>2700</v>
      </c>
      <c r="E19" s="1608">
        <v>2800</v>
      </c>
      <c r="F19" s="1608">
        <v>2685</v>
      </c>
      <c r="G19" s="1609">
        <f>(E19-D19)/D19</f>
        <v>3.7037037037037035E-2</v>
      </c>
      <c r="H19" s="1609">
        <f>(F19-D19)/D19</f>
        <v>-5.5555555555555558E-3</v>
      </c>
    </row>
    <row r="20" spans="1:8" ht="15" customHeight="1" x14ac:dyDescent="0.3">
      <c r="A20" s="1610"/>
      <c r="B20" s="1607" t="s">
        <v>167</v>
      </c>
      <c r="C20" s="1608">
        <v>1352</v>
      </c>
      <c r="D20" s="1608">
        <v>1500</v>
      </c>
      <c r="E20" s="1608">
        <v>1400</v>
      </c>
      <c r="F20" s="1608">
        <v>1486</v>
      </c>
      <c r="G20" s="1609">
        <f>(E20-D20)/D20</f>
        <v>-6.6666666666666666E-2</v>
      </c>
      <c r="H20" s="1609">
        <f>(F20-D20)/D20</f>
        <v>-9.3333333333333341E-3</v>
      </c>
    </row>
    <row r="21" spans="1:8" ht="15" customHeight="1" x14ac:dyDescent="0.3">
      <c r="A21" s="1612"/>
      <c r="B21" s="1607" t="s">
        <v>115</v>
      </c>
      <c r="C21" s="1608">
        <f>C10-SUM(C17:C20)</f>
        <v>3690</v>
      </c>
      <c r="D21" s="1608">
        <v>3500</v>
      </c>
      <c r="E21" s="1608">
        <v>3450</v>
      </c>
      <c r="F21" s="1608">
        <f>F10-SUM(F17:F20)</f>
        <v>3473</v>
      </c>
      <c r="G21" s="1609">
        <f>(E21-D21)/D21</f>
        <v>-1.4285714285714285E-2</v>
      </c>
      <c r="H21" s="1609">
        <f>(F21-D21)/D21</f>
        <v>-7.7142857142857143E-3</v>
      </c>
    </row>
    <row r="22" spans="1:8" ht="15" customHeight="1" x14ac:dyDescent="0.3">
      <c r="A22" s="1613" t="s">
        <v>29</v>
      </c>
      <c r="B22" s="1613"/>
      <c r="C22" s="1614">
        <f t="shared" ref="C22:H22" si="2">SUM(C17:C21)</f>
        <v>9692</v>
      </c>
      <c r="D22" s="1614">
        <f t="shared" si="2"/>
        <v>14400</v>
      </c>
      <c r="E22" s="1614">
        <f t="shared" si="2"/>
        <v>14380</v>
      </c>
      <c r="F22" s="1614">
        <f t="shared" si="2"/>
        <v>14353</v>
      </c>
      <c r="G22" s="1615">
        <f t="shared" si="2"/>
        <v>-2.2209917558754767E-2</v>
      </c>
      <c r="H22" s="1615">
        <f t="shared" si="2"/>
        <v>-1.0752399409376154E-2</v>
      </c>
    </row>
    <row r="23" spans="1:8" ht="15" customHeight="1" x14ac:dyDescent="0.3">
      <c r="A23" s="1616" t="s">
        <v>168</v>
      </c>
      <c r="B23" s="1616"/>
      <c r="C23" s="1616"/>
      <c r="D23" s="1616"/>
      <c r="E23" s="1616"/>
      <c r="F23" s="1616"/>
      <c r="G23" s="1616"/>
      <c r="H23" s="1616"/>
    </row>
    <row r="24" spans="1:8" ht="15" customHeight="1" x14ac:dyDescent="0.3">
      <c r="A24" s="1606"/>
      <c r="B24" s="1607" t="s">
        <v>144</v>
      </c>
      <c r="C24" s="1617">
        <f t="shared" ref="C24:H28" si="3">C17/C$22</f>
        <v>0.1903631861328931</v>
      </c>
      <c r="D24" s="1617">
        <f t="shared" si="3"/>
        <v>0.2986111111111111</v>
      </c>
      <c r="E24" s="1617">
        <f t="shared" si="3"/>
        <v>0.29554937413073712</v>
      </c>
      <c r="F24" s="1617">
        <f t="shared" si="3"/>
        <v>0.29652337490420122</v>
      </c>
      <c r="G24" s="1617">
        <f t="shared" si="3"/>
        <v>0.52354570637119113</v>
      </c>
      <c r="H24" s="1617">
        <f t="shared" si="3"/>
        <v>0.95165346356200586</v>
      </c>
    </row>
    <row r="25" spans="1:8" ht="15" customHeight="1" x14ac:dyDescent="0.3">
      <c r="A25" s="1610"/>
      <c r="B25" s="1607" t="s">
        <v>26</v>
      </c>
      <c r="C25" s="1617">
        <f t="shared" si="3"/>
        <v>0.16116384647131654</v>
      </c>
      <c r="D25" s="1617">
        <f t="shared" si="3"/>
        <v>0.16666666666666666</v>
      </c>
      <c r="E25" s="1617">
        <f t="shared" si="3"/>
        <v>0.17246175243393602</v>
      </c>
      <c r="F25" s="1617">
        <f t="shared" si="3"/>
        <v>0.1709050372744374</v>
      </c>
      <c r="G25" s="1617">
        <f t="shared" si="3"/>
        <v>-1.5008310249307479</v>
      </c>
      <c r="H25" s="1617">
        <f t="shared" si="3"/>
        <v>-2.0538051547895941</v>
      </c>
    </row>
    <row r="26" spans="1:8" ht="15" customHeight="1" x14ac:dyDescent="0.3">
      <c r="A26" s="1610"/>
      <c r="B26" s="1607" t="s">
        <v>21</v>
      </c>
      <c r="C26" s="1617">
        <f t="shared" si="3"/>
        <v>0.12825010317787866</v>
      </c>
      <c r="D26" s="1617">
        <f t="shared" si="3"/>
        <v>0.1875</v>
      </c>
      <c r="E26" s="1617">
        <f t="shared" si="3"/>
        <v>0.19471488178025034</v>
      </c>
      <c r="F26" s="1617">
        <f t="shared" si="3"/>
        <v>0.18706890545530552</v>
      </c>
      <c r="G26" s="1617">
        <f t="shared" si="3"/>
        <v>-1.6675900277008311</v>
      </c>
      <c r="H26" s="1617">
        <f t="shared" si="3"/>
        <v>0.51668054208543257</v>
      </c>
    </row>
    <row r="27" spans="1:8" ht="15" customHeight="1" x14ac:dyDescent="0.3">
      <c r="A27" s="1610"/>
      <c r="B27" s="1607" t="s">
        <v>167</v>
      </c>
      <c r="C27" s="1617">
        <f t="shared" si="3"/>
        <v>0.13949649195212546</v>
      </c>
      <c r="D27" s="1617">
        <f t="shared" si="3"/>
        <v>0.10416666666666667</v>
      </c>
      <c r="E27" s="1617">
        <f t="shared" si="3"/>
        <v>9.7357440890125171E-2</v>
      </c>
      <c r="F27" s="1617">
        <f t="shared" si="3"/>
        <v>0.10353236257228454</v>
      </c>
      <c r="G27" s="1617">
        <f t="shared" si="3"/>
        <v>3.0016620498614959</v>
      </c>
      <c r="H27" s="1617">
        <f t="shared" si="3"/>
        <v>0.86802331070352667</v>
      </c>
    </row>
    <row r="28" spans="1:8" ht="15" customHeight="1" x14ac:dyDescent="0.3">
      <c r="A28" s="1612"/>
      <c r="B28" s="1607" t="s">
        <v>115</v>
      </c>
      <c r="C28" s="1617">
        <f t="shared" si="3"/>
        <v>0.38072637226578621</v>
      </c>
      <c r="D28" s="1617">
        <f t="shared" si="3"/>
        <v>0.24305555555555555</v>
      </c>
      <c r="E28" s="1617">
        <f t="shared" si="3"/>
        <v>0.23991655076495133</v>
      </c>
      <c r="F28" s="1617">
        <f t="shared" si="3"/>
        <v>0.24197031979377134</v>
      </c>
      <c r="G28" s="1617">
        <f t="shared" si="3"/>
        <v>0.64321329639889202</v>
      </c>
      <c r="H28" s="1617">
        <f t="shared" si="3"/>
        <v>0.71744783843862914</v>
      </c>
    </row>
    <row r="29" spans="1:8" ht="15" customHeight="1" x14ac:dyDescent="0.3">
      <c r="A29" s="1600"/>
      <c r="B29" s="1601"/>
      <c r="C29" s="1601"/>
      <c r="D29" s="1601"/>
      <c r="E29" s="1601"/>
      <c r="F29" s="1601"/>
      <c r="G29" s="1601"/>
      <c r="H29" s="1618" t="s">
        <v>1750</v>
      </c>
    </row>
  </sheetData>
  <mergeCells count="4">
    <mergeCell ref="A1:H1"/>
    <mergeCell ref="D3:H3"/>
    <mergeCell ref="A3:B4"/>
    <mergeCell ref="A2:H2"/>
  </mergeCells>
  <pageMargins left="0.7" right="0.7" top="0.75" bottom="0.75" header="0.3" footer="0.3"/>
  <pageSetup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workbookViewId="0">
      <selection sqref="A1:F1"/>
    </sheetView>
  </sheetViews>
  <sheetFormatPr defaultRowHeight="12.75" x14ac:dyDescent="0.2"/>
  <cols>
    <col min="1" max="1" width="25.28515625" style="1291" customWidth="1"/>
    <col min="2" max="2" width="12.5703125" style="1291" bestFit="1" customWidth="1"/>
    <col min="3" max="4" width="13.5703125" style="1291" customWidth="1"/>
    <col min="5" max="6" width="11.85546875" style="1291" customWidth="1"/>
    <col min="7" max="16384" width="9.140625" style="1291"/>
  </cols>
  <sheetData>
    <row r="1" spans="1:6" ht="16.5" x14ac:dyDescent="0.3">
      <c r="A1" s="2143" t="s">
        <v>1170</v>
      </c>
      <c r="B1" s="2375"/>
      <c r="C1" s="2375"/>
      <c r="D1" s="2375"/>
      <c r="E1" s="2375"/>
      <c r="F1" s="2376"/>
    </row>
    <row r="2" spans="1:6" x14ac:dyDescent="0.2">
      <c r="A2" s="2147" t="s">
        <v>1145</v>
      </c>
      <c r="B2" s="2379"/>
      <c r="C2" s="2379"/>
      <c r="D2" s="2379"/>
      <c r="E2" s="2379"/>
      <c r="F2" s="2380"/>
    </row>
    <row r="3" spans="1:6" x14ac:dyDescent="0.2">
      <c r="A3" s="2377" t="s">
        <v>645</v>
      </c>
      <c r="B3" s="2336" t="s">
        <v>1753</v>
      </c>
      <c r="C3" s="2336"/>
      <c r="D3" s="2336"/>
      <c r="E3" s="2336" t="s">
        <v>1752</v>
      </c>
      <c r="F3" s="2336"/>
    </row>
    <row r="4" spans="1:6" ht="25.5" x14ac:dyDescent="0.2">
      <c r="A4" s="2378"/>
      <c r="B4" s="1619" t="s">
        <v>98</v>
      </c>
      <c r="C4" s="1619" t="s">
        <v>139</v>
      </c>
      <c r="D4" s="1619" t="s">
        <v>1051</v>
      </c>
      <c r="E4" s="1620" t="s">
        <v>960</v>
      </c>
      <c r="F4" s="1620" t="s">
        <v>961</v>
      </c>
    </row>
    <row r="5" spans="1:6" x14ac:dyDescent="0.2">
      <c r="A5" s="1179" t="s">
        <v>1756</v>
      </c>
      <c r="B5" s="1623">
        <v>26000</v>
      </c>
      <c r="C5" s="1623">
        <v>26500</v>
      </c>
      <c r="D5" s="1623">
        <v>25700</v>
      </c>
      <c r="E5" s="1621">
        <f>(B5-D5)/B5</f>
        <v>1.1538461538461539E-2</v>
      </c>
      <c r="F5" s="1621">
        <f>(B5-C5)/B5</f>
        <v>-1.9230769230769232E-2</v>
      </c>
    </row>
    <row r="6" spans="1:6" x14ac:dyDescent="0.2">
      <c r="A6" s="1179" t="s">
        <v>1757</v>
      </c>
      <c r="B6" s="1623">
        <v>19500</v>
      </c>
      <c r="C6" s="1623">
        <v>19750</v>
      </c>
      <c r="D6" s="1623">
        <v>19900</v>
      </c>
      <c r="E6" s="1621">
        <f>(B6-D6)/B6</f>
        <v>-2.0512820512820513E-2</v>
      </c>
      <c r="F6" s="1621">
        <f>(B6-C6)/B6</f>
        <v>-1.282051282051282E-2</v>
      </c>
    </row>
    <row r="7" spans="1:6" x14ac:dyDescent="0.2">
      <c r="A7" s="1179" t="s">
        <v>1758</v>
      </c>
      <c r="B7" s="1623">
        <v>15700</v>
      </c>
      <c r="C7" s="1623">
        <v>15700</v>
      </c>
      <c r="D7" s="1623">
        <v>15500</v>
      </c>
      <c r="E7" s="1621">
        <f>(B7-D7)/B7</f>
        <v>1.2738853503184714E-2</v>
      </c>
      <c r="F7" s="1621">
        <f>(B7-C7)/B7</f>
        <v>0</v>
      </c>
    </row>
    <row r="8" spans="1:6" x14ac:dyDescent="0.2">
      <c r="A8" s="1179" t="s">
        <v>1759</v>
      </c>
      <c r="B8" s="1623">
        <v>12000</v>
      </c>
      <c r="C8" s="1623">
        <v>11800</v>
      </c>
      <c r="D8" s="1623">
        <v>11700</v>
      </c>
      <c r="E8" s="1621">
        <f>(B8-D8)/B8</f>
        <v>2.5000000000000001E-2</v>
      </c>
      <c r="F8" s="1621">
        <f>(B8-C8)/B8</f>
        <v>1.6666666666666666E-2</v>
      </c>
    </row>
    <row r="9" spans="1:6" x14ac:dyDescent="0.2">
      <c r="A9" s="1179" t="s">
        <v>1760</v>
      </c>
      <c r="B9" s="1623">
        <v>11500</v>
      </c>
      <c r="C9" s="1623">
        <v>11000</v>
      </c>
      <c r="D9" s="1623">
        <v>11250</v>
      </c>
      <c r="E9" s="1621">
        <f>(B9-D9)/B9</f>
        <v>2.1739130434782608E-2</v>
      </c>
      <c r="F9" s="1621">
        <f>(B9-C9)/B9</f>
        <v>4.3478260869565216E-2</v>
      </c>
    </row>
    <row r="10" spans="1:6" x14ac:dyDescent="0.2">
      <c r="A10" s="2381" t="s">
        <v>1754</v>
      </c>
      <c r="B10" s="2382"/>
      <c r="C10" s="2382"/>
      <c r="D10" s="2382"/>
      <c r="E10" s="2382"/>
      <c r="F10" s="1555"/>
    </row>
    <row r="11" spans="1:6" x14ac:dyDescent="0.2">
      <c r="A11" s="1622" t="s">
        <v>962</v>
      </c>
      <c r="B11" s="2347"/>
      <c r="C11" s="2347"/>
      <c r="D11" s="2347"/>
      <c r="E11" s="2347"/>
      <c r="F11" s="2347"/>
    </row>
    <row r="12" spans="1:6" x14ac:dyDescent="0.2">
      <c r="A12" s="1189" t="s">
        <v>963</v>
      </c>
      <c r="B12" s="2347"/>
      <c r="C12" s="2347"/>
      <c r="D12" s="2347"/>
      <c r="E12" s="2347"/>
      <c r="F12" s="2347"/>
    </row>
    <row r="13" spans="1:6" x14ac:dyDescent="0.2">
      <c r="A13" s="1189" t="s">
        <v>964</v>
      </c>
      <c r="B13" s="2347"/>
      <c r="C13" s="2347"/>
      <c r="D13" s="2347"/>
      <c r="E13" s="2347"/>
      <c r="F13" s="2347"/>
    </row>
    <row r="14" spans="1:6" x14ac:dyDescent="0.2">
      <c r="A14" s="1189" t="s">
        <v>965</v>
      </c>
      <c r="B14" s="2347"/>
      <c r="C14" s="2347"/>
      <c r="D14" s="2347"/>
      <c r="E14" s="2347"/>
      <c r="F14" s="2347"/>
    </row>
    <row r="15" spans="1:6" x14ac:dyDescent="0.2">
      <c r="A15" s="1189" t="s">
        <v>966</v>
      </c>
      <c r="B15" s="2347"/>
      <c r="C15" s="2347"/>
      <c r="D15" s="2347"/>
      <c r="E15" s="2347"/>
      <c r="F15" s="2347"/>
    </row>
    <row r="16" spans="1:6" x14ac:dyDescent="0.2">
      <c r="A16" s="1622" t="s">
        <v>967</v>
      </c>
      <c r="B16" s="2347"/>
      <c r="C16" s="2347"/>
      <c r="D16" s="2347"/>
      <c r="E16" s="2347"/>
      <c r="F16" s="2347"/>
    </row>
    <row r="17" spans="1:6" x14ac:dyDescent="0.2">
      <c r="A17" s="1189" t="s">
        <v>963</v>
      </c>
      <c r="B17" s="2347"/>
      <c r="C17" s="2347"/>
      <c r="D17" s="2347"/>
      <c r="E17" s="2347"/>
      <c r="F17" s="2347"/>
    </row>
    <row r="18" spans="1:6" x14ac:dyDescent="0.2">
      <c r="A18" s="1189" t="s">
        <v>964</v>
      </c>
      <c r="B18" s="2347"/>
      <c r="C18" s="2347"/>
      <c r="D18" s="2347"/>
      <c r="E18" s="2347"/>
      <c r="F18" s="2347"/>
    </row>
    <row r="19" spans="1:6" x14ac:dyDescent="0.2">
      <c r="A19" s="1189" t="s">
        <v>965</v>
      </c>
      <c r="B19" s="2347"/>
      <c r="C19" s="2347"/>
      <c r="D19" s="2347"/>
      <c r="E19" s="2347"/>
      <c r="F19" s="2347"/>
    </row>
    <row r="20" spans="1:6" x14ac:dyDescent="0.2">
      <c r="A20" s="1189" t="s">
        <v>966</v>
      </c>
      <c r="B20" s="2347"/>
      <c r="C20" s="2347"/>
      <c r="D20" s="2347"/>
      <c r="E20" s="2347"/>
      <c r="F20" s="2347"/>
    </row>
    <row r="21" spans="1:6" x14ac:dyDescent="0.2">
      <c r="A21" s="1622" t="s">
        <v>968</v>
      </c>
      <c r="B21" s="2347"/>
      <c r="C21" s="2347"/>
      <c r="D21" s="2347"/>
      <c r="E21" s="2347"/>
      <c r="F21" s="2347"/>
    </row>
    <row r="22" spans="1:6" x14ac:dyDescent="0.2">
      <c r="A22" s="1189" t="s">
        <v>963</v>
      </c>
      <c r="B22" s="2347"/>
      <c r="C22" s="2347"/>
      <c r="D22" s="2347"/>
      <c r="E22" s="2347"/>
      <c r="F22" s="2347"/>
    </row>
    <row r="23" spans="1:6" x14ac:dyDescent="0.2">
      <c r="A23" s="1189" t="s">
        <v>964</v>
      </c>
      <c r="B23" s="2347"/>
      <c r="C23" s="2347"/>
      <c r="D23" s="2347"/>
      <c r="E23" s="2347"/>
      <c r="F23" s="2347"/>
    </row>
    <row r="24" spans="1:6" x14ac:dyDescent="0.2">
      <c r="A24" s="1189" t="s">
        <v>965</v>
      </c>
      <c r="B24" s="2347"/>
      <c r="C24" s="2347"/>
      <c r="D24" s="2347"/>
      <c r="E24" s="2347"/>
      <c r="F24" s="2347"/>
    </row>
    <row r="25" spans="1:6" x14ac:dyDescent="0.2">
      <c r="A25" s="1189" t="s">
        <v>966</v>
      </c>
      <c r="B25" s="2347"/>
      <c r="C25" s="2347"/>
      <c r="D25" s="2347"/>
      <c r="E25" s="2347"/>
      <c r="F25" s="2347"/>
    </row>
    <row r="26" spans="1:6" x14ac:dyDescent="0.2">
      <c r="A26" s="1622" t="s">
        <v>969</v>
      </c>
      <c r="B26" s="2347"/>
      <c r="C26" s="2347"/>
      <c r="D26" s="2347"/>
      <c r="E26" s="2347"/>
      <c r="F26" s="2347"/>
    </row>
    <row r="27" spans="1:6" x14ac:dyDescent="0.2">
      <c r="A27" s="1189" t="s">
        <v>963</v>
      </c>
      <c r="B27" s="2347"/>
      <c r="C27" s="2347"/>
      <c r="D27" s="2347"/>
      <c r="E27" s="2347"/>
      <c r="F27" s="2347"/>
    </row>
    <row r="28" spans="1:6" x14ac:dyDescent="0.2">
      <c r="A28" s="1189" t="s">
        <v>964</v>
      </c>
      <c r="B28" s="2347"/>
      <c r="C28" s="2347"/>
      <c r="D28" s="2347"/>
      <c r="E28" s="2347"/>
      <c r="F28" s="2347"/>
    </row>
    <row r="29" spans="1:6" x14ac:dyDescent="0.2">
      <c r="A29" s="1189" t="s">
        <v>965</v>
      </c>
      <c r="B29" s="2347"/>
      <c r="C29" s="2347"/>
      <c r="D29" s="2347"/>
      <c r="E29" s="2347"/>
      <c r="F29" s="2347"/>
    </row>
    <row r="30" spans="1:6" x14ac:dyDescent="0.2">
      <c r="A30" s="1189" t="s">
        <v>966</v>
      </c>
      <c r="B30" s="2347"/>
      <c r="C30" s="2347"/>
      <c r="D30" s="2347"/>
      <c r="E30" s="2347"/>
      <c r="F30" s="2347"/>
    </row>
    <row r="31" spans="1:6" x14ac:dyDescent="0.2">
      <c r="A31" s="1622" t="s">
        <v>970</v>
      </c>
      <c r="B31" s="2347"/>
      <c r="C31" s="2347"/>
      <c r="D31" s="2347"/>
      <c r="E31" s="2347"/>
      <c r="F31" s="2347"/>
    </row>
    <row r="32" spans="1:6" x14ac:dyDescent="0.2">
      <c r="A32" s="1189" t="s">
        <v>963</v>
      </c>
      <c r="B32" s="2347"/>
      <c r="C32" s="2347"/>
      <c r="D32" s="2347"/>
      <c r="E32" s="2347"/>
      <c r="F32" s="2347"/>
    </row>
    <row r="33" spans="1:6" x14ac:dyDescent="0.2">
      <c r="A33" s="1189" t="s">
        <v>964</v>
      </c>
      <c r="B33" s="2347"/>
      <c r="C33" s="2347"/>
      <c r="D33" s="2347"/>
      <c r="E33" s="2347"/>
      <c r="F33" s="2347"/>
    </row>
    <row r="34" spans="1:6" x14ac:dyDescent="0.2">
      <c r="A34" s="1189" t="s">
        <v>965</v>
      </c>
      <c r="B34" s="2347"/>
      <c r="C34" s="2347"/>
      <c r="D34" s="2347"/>
      <c r="E34" s="2347"/>
      <c r="F34" s="2347"/>
    </row>
    <row r="35" spans="1:6" x14ac:dyDescent="0.2">
      <c r="A35" s="1189" t="s">
        <v>966</v>
      </c>
      <c r="B35" s="2347"/>
      <c r="C35" s="2347"/>
      <c r="D35" s="2347"/>
      <c r="E35" s="2347"/>
      <c r="F35" s="2347"/>
    </row>
    <row r="36" spans="1:6" ht="12.75" customHeight="1" x14ac:dyDescent="0.25">
      <c r="A36" s="2372" t="s">
        <v>1755</v>
      </c>
      <c r="B36" s="2373"/>
      <c r="C36" s="2373"/>
      <c r="D36" s="2373"/>
      <c r="E36" s="2373"/>
      <c r="F36" s="2374"/>
    </row>
  </sheetData>
  <mergeCells count="32">
    <mergeCell ref="B14:F14"/>
    <mergeCell ref="B15:F15"/>
    <mergeCell ref="B16:F16"/>
    <mergeCell ref="A1:F1"/>
    <mergeCell ref="B13:F13"/>
    <mergeCell ref="A3:A4"/>
    <mergeCell ref="B3:D3"/>
    <mergeCell ref="E3:F3"/>
    <mergeCell ref="B11:F11"/>
    <mergeCell ref="B12:F12"/>
    <mergeCell ref="A2:F2"/>
    <mergeCell ref="A10:E10"/>
    <mergeCell ref="B17:F17"/>
    <mergeCell ref="B18:F18"/>
    <mergeCell ref="B19:F19"/>
    <mergeCell ref="B20:F20"/>
    <mergeCell ref="B21:F21"/>
    <mergeCell ref="B22:F22"/>
    <mergeCell ref="B23:F23"/>
    <mergeCell ref="B24:F24"/>
    <mergeCell ref="B29:F29"/>
    <mergeCell ref="B30:F30"/>
    <mergeCell ref="B26:F26"/>
    <mergeCell ref="B27:F27"/>
    <mergeCell ref="B28:F28"/>
    <mergeCell ref="B25:F25"/>
    <mergeCell ref="B31:F31"/>
    <mergeCell ref="A36:F36"/>
    <mergeCell ref="B32:F32"/>
    <mergeCell ref="B33:F33"/>
    <mergeCell ref="B34:F34"/>
    <mergeCell ref="B35:F35"/>
  </mergeCells>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election sqref="A1:E1"/>
    </sheetView>
  </sheetViews>
  <sheetFormatPr defaultRowHeight="12.75" x14ac:dyDescent="0.2"/>
  <cols>
    <col min="1" max="1" width="24.85546875" style="1624" customWidth="1"/>
    <col min="2" max="5" width="18.140625" style="1624" customWidth="1"/>
    <col min="6" max="6" width="9.140625" style="1624"/>
    <col min="7" max="7" width="41.85546875" style="1624" customWidth="1"/>
    <col min="8" max="11" width="17.140625" style="1624" customWidth="1"/>
    <col min="12" max="16384" width="9.140625" style="1624"/>
  </cols>
  <sheetData>
    <row r="1" spans="1:7" ht="16.5" x14ac:dyDescent="0.3">
      <c r="A1" s="2385" t="s">
        <v>1762</v>
      </c>
      <c r="B1" s="2386"/>
      <c r="C1" s="2386"/>
      <c r="D1" s="2386"/>
      <c r="E1" s="2387"/>
    </row>
    <row r="2" spans="1:7" x14ac:dyDescent="0.2">
      <c r="A2" s="2388" t="s">
        <v>1496</v>
      </c>
      <c r="B2" s="2389"/>
      <c r="C2" s="2389"/>
      <c r="D2" s="2389"/>
      <c r="E2" s="2390"/>
    </row>
    <row r="3" spans="1:7" x14ac:dyDescent="0.2">
      <c r="A3" s="1625"/>
      <c r="B3" s="2391" t="s">
        <v>1611</v>
      </c>
      <c r="C3" s="2392"/>
      <c r="D3" s="2391" t="s">
        <v>1612</v>
      </c>
      <c r="E3" s="2392"/>
    </row>
    <row r="4" spans="1:7" x14ac:dyDescent="0.2">
      <c r="A4" s="1625"/>
      <c r="B4" s="1626" t="s">
        <v>1497</v>
      </c>
      <c r="C4" s="1626" t="s">
        <v>1498</v>
      </c>
      <c r="D4" s="1626" t="s">
        <v>1497</v>
      </c>
      <c r="E4" s="1626" t="s">
        <v>1498</v>
      </c>
    </row>
    <row r="5" spans="1:7" x14ac:dyDescent="0.2">
      <c r="A5" s="1627" t="s">
        <v>25</v>
      </c>
      <c r="B5" s="1631"/>
      <c r="C5" s="1632" t="s">
        <v>880</v>
      </c>
      <c r="D5" s="1631"/>
      <c r="E5" s="1632" t="s">
        <v>880</v>
      </c>
      <c r="G5" s="1628"/>
    </row>
    <row r="6" spans="1:7" x14ac:dyDescent="0.2">
      <c r="A6" s="1627" t="s">
        <v>212</v>
      </c>
      <c r="B6" s="1631"/>
      <c r="C6" s="1632" t="s">
        <v>880</v>
      </c>
      <c r="D6" s="1631"/>
      <c r="E6" s="1632" t="s">
        <v>880</v>
      </c>
      <c r="G6" s="1628"/>
    </row>
    <row r="7" spans="1:7" x14ac:dyDescent="0.2">
      <c r="A7" s="1627" t="s">
        <v>26</v>
      </c>
      <c r="B7" s="1631"/>
      <c r="C7" s="1632" t="s">
        <v>880</v>
      </c>
      <c r="D7" s="1631"/>
      <c r="E7" s="1632" t="s">
        <v>880</v>
      </c>
      <c r="G7" s="1628"/>
    </row>
    <row r="8" spans="1:7" x14ac:dyDescent="0.2">
      <c r="A8" s="1627" t="s">
        <v>23</v>
      </c>
      <c r="B8" s="1631"/>
      <c r="C8" s="1632" t="s">
        <v>880</v>
      </c>
      <c r="D8" s="1631"/>
      <c r="E8" s="1632" t="s">
        <v>880</v>
      </c>
      <c r="G8" s="1628"/>
    </row>
    <row r="9" spans="1:7" x14ac:dyDescent="0.2">
      <c r="A9" s="1627" t="s">
        <v>21</v>
      </c>
      <c r="B9" s="1631"/>
      <c r="C9" s="1632" t="s">
        <v>880</v>
      </c>
      <c r="D9" s="1631"/>
      <c r="E9" s="1632" t="s">
        <v>880</v>
      </c>
      <c r="G9" s="1628"/>
    </row>
    <row r="10" spans="1:7" ht="25.5" customHeight="1" x14ac:dyDescent="0.2">
      <c r="A10" s="2383" t="s">
        <v>1613</v>
      </c>
      <c r="B10" s="2384"/>
      <c r="C10" s="2384"/>
      <c r="D10" s="2384"/>
      <c r="E10" s="1630" t="s">
        <v>1761</v>
      </c>
    </row>
    <row r="11" spans="1:7" x14ac:dyDescent="0.2">
      <c r="A11" s="1629"/>
      <c r="B11" s="1629"/>
      <c r="C11" s="1629"/>
      <c r="D11" s="1629"/>
      <c r="E11" s="1629"/>
    </row>
  </sheetData>
  <mergeCells count="5">
    <mergeCell ref="A10:D10"/>
    <mergeCell ref="A1:E1"/>
    <mergeCell ref="A2:E2"/>
    <mergeCell ref="B3:C3"/>
    <mergeCell ref="D3:E3"/>
  </mergeCells>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topLeftCell="A4" workbookViewId="0">
      <selection sqref="A1:G1"/>
    </sheetView>
  </sheetViews>
  <sheetFormatPr defaultRowHeight="12.75" x14ac:dyDescent="0.2"/>
  <cols>
    <col min="1" max="1" width="25" style="1291" customWidth="1"/>
    <col min="2" max="2" width="9" style="1291" customWidth="1"/>
    <col min="3" max="3" width="10.5703125" style="1291" customWidth="1"/>
    <col min="4" max="4" width="9" style="1291" customWidth="1"/>
    <col min="5" max="5" width="9.140625" style="1291"/>
    <col min="6" max="6" width="9" style="1291" customWidth="1"/>
    <col min="7" max="7" width="37" style="1291" customWidth="1"/>
    <col min="8" max="16384" width="9.140625" style="1291"/>
  </cols>
  <sheetData>
    <row r="1" spans="1:7" ht="16.5" x14ac:dyDescent="0.3">
      <c r="A1" s="2143" t="s">
        <v>2091</v>
      </c>
      <c r="B1" s="2144"/>
      <c r="C1" s="2144"/>
      <c r="D1" s="2144"/>
      <c r="E1" s="2144"/>
      <c r="F1" s="2144"/>
      <c r="G1" s="2145"/>
    </row>
    <row r="2" spans="1:7" x14ac:dyDescent="0.2">
      <c r="A2" s="2147" t="s">
        <v>1145</v>
      </c>
      <c r="B2" s="2148"/>
      <c r="C2" s="2148"/>
      <c r="D2" s="2148"/>
      <c r="E2" s="2148"/>
      <c r="F2" s="2148"/>
      <c r="G2" s="2149"/>
    </row>
    <row r="3" spans="1:7" ht="32.25" customHeight="1" x14ac:dyDescent="0.2">
      <c r="A3" s="2395" t="s">
        <v>1111</v>
      </c>
      <c r="B3" s="2396" t="s">
        <v>28</v>
      </c>
      <c r="C3" s="2394" t="s">
        <v>1764</v>
      </c>
      <c r="D3" s="2396" t="s">
        <v>95</v>
      </c>
      <c r="E3" s="2396" t="s">
        <v>972</v>
      </c>
      <c r="F3" s="2396"/>
      <c r="G3" s="2393" t="s">
        <v>1309</v>
      </c>
    </row>
    <row r="4" spans="1:7" ht="45.75" customHeight="1" x14ac:dyDescent="0.2">
      <c r="A4" s="2378"/>
      <c r="B4" s="2397"/>
      <c r="C4" s="2397"/>
      <c r="D4" s="2397"/>
      <c r="E4" s="1295" t="s">
        <v>28</v>
      </c>
      <c r="F4" s="1296" t="s">
        <v>1308</v>
      </c>
      <c r="G4" s="2394"/>
    </row>
    <row r="5" spans="1:7" x14ac:dyDescent="0.2">
      <c r="A5" s="1633" t="s">
        <v>703</v>
      </c>
      <c r="B5" s="1189"/>
      <c r="C5" s="1189"/>
      <c r="D5" s="1189"/>
      <c r="E5" s="1635" t="s">
        <v>880</v>
      </c>
      <c r="F5" s="1635" t="s">
        <v>880</v>
      </c>
      <c r="G5" s="1179"/>
    </row>
    <row r="6" spans="1:7" x14ac:dyDescent="0.2">
      <c r="A6" s="1289" t="s">
        <v>702</v>
      </c>
      <c r="B6" s="1189"/>
      <c r="C6" s="1189"/>
      <c r="D6" s="1189"/>
      <c r="E6" s="1635" t="s">
        <v>880</v>
      </c>
      <c r="F6" s="1635" t="s">
        <v>880</v>
      </c>
      <c r="G6" s="1179"/>
    </row>
    <row r="7" spans="1:7" x14ac:dyDescent="0.2">
      <c r="A7" s="1289" t="s">
        <v>701</v>
      </c>
      <c r="B7" s="1189"/>
      <c r="C7" s="1189"/>
      <c r="D7" s="1189"/>
      <c r="E7" s="1635" t="s">
        <v>880</v>
      </c>
      <c r="F7" s="1635" t="s">
        <v>880</v>
      </c>
      <c r="G7" s="1179"/>
    </row>
    <row r="8" spans="1:7" x14ac:dyDescent="0.2">
      <c r="A8" s="1633" t="s">
        <v>700</v>
      </c>
      <c r="B8" s="1189"/>
      <c r="C8" s="1189"/>
      <c r="D8" s="1189"/>
      <c r="E8" s="1635" t="s">
        <v>880</v>
      </c>
      <c r="F8" s="1635" t="s">
        <v>880</v>
      </c>
      <c r="G8" s="1179"/>
    </row>
    <row r="9" spans="1:7" x14ac:dyDescent="0.2">
      <c r="A9" s="1289" t="s">
        <v>699</v>
      </c>
      <c r="B9" s="1189"/>
      <c r="C9" s="1189"/>
      <c r="D9" s="1189"/>
      <c r="E9" s="1635" t="s">
        <v>880</v>
      </c>
      <c r="F9" s="1635" t="s">
        <v>880</v>
      </c>
      <c r="G9" s="1179"/>
    </row>
    <row r="10" spans="1:7" x14ac:dyDescent="0.2">
      <c r="A10" s="1289" t="s">
        <v>698</v>
      </c>
      <c r="B10" s="1189"/>
      <c r="C10" s="1189"/>
      <c r="D10" s="1189"/>
      <c r="E10" s="1635" t="s">
        <v>880</v>
      </c>
      <c r="F10" s="1635" t="s">
        <v>880</v>
      </c>
      <c r="G10" s="1179"/>
    </row>
    <row r="11" spans="1:7" x14ac:dyDescent="0.2">
      <c r="A11" s="1289" t="s">
        <v>697</v>
      </c>
      <c r="B11" s="1189"/>
      <c r="C11" s="1189"/>
      <c r="D11" s="1189"/>
      <c r="E11" s="1635" t="s">
        <v>880</v>
      </c>
      <c r="F11" s="1635" t="s">
        <v>880</v>
      </c>
      <c r="G11" s="1179"/>
    </row>
    <row r="12" spans="1:7" x14ac:dyDescent="0.2">
      <c r="A12" s="1634" t="s">
        <v>696</v>
      </c>
      <c r="B12" s="1189"/>
      <c r="C12" s="1189"/>
      <c r="D12" s="1189"/>
      <c r="E12" s="1635" t="s">
        <v>880</v>
      </c>
      <c r="F12" s="1635" t="s">
        <v>880</v>
      </c>
      <c r="G12" s="1179"/>
    </row>
    <row r="13" spans="1:7" x14ac:dyDescent="0.2">
      <c r="A13" s="1289" t="s">
        <v>695</v>
      </c>
      <c r="B13" s="1189"/>
      <c r="C13" s="1189"/>
      <c r="D13" s="1189"/>
      <c r="E13" s="1635" t="s">
        <v>880</v>
      </c>
      <c r="F13" s="1635" t="s">
        <v>880</v>
      </c>
      <c r="G13" s="1179"/>
    </row>
    <row r="14" spans="1:7" x14ac:dyDescent="0.2">
      <c r="A14" s="1289" t="s">
        <v>694</v>
      </c>
      <c r="B14" s="1189"/>
      <c r="C14" s="1189"/>
      <c r="D14" s="1189"/>
      <c r="E14" s="1635" t="s">
        <v>880</v>
      </c>
      <c r="F14" s="1635" t="s">
        <v>880</v>
      </c>
      <c r="G14" s="1179"/>
    </row>
    <row r="15" spans="1:7" x14ac:dyDescent="0.2">
      <c r="A15" s="1289" t="s">
        <v>692</v>
      </c>
      <c r="B15" s="1189"/>
      <c r="C15" s="1189"/>
      <c r="D15" s="1189"/>
      <c r="E15" s="1635" t="s">
        <v>880</v>
      </c>
      <c r="F15" s="1635" t="s">
        <v>880</v>
      </c>
      <c r="G15" s="1179"/>
    </row>
    <row r="16" spans="1:7" x14ac:dyDescent="0.2">
      <c r="A16" s="1634" t="s">
        <v>693</v>
      </c>
      <c r="B16" s="1189"/>
      <c r="C16" s="1189"/>
      <c r="D16" s="1189"/>
      <c r="E16" s="1635" t="s">
        <v>880</v>
      </c>
      <c r="F16" s="1635" t="s">
        <v>880</v>
      </c>
      <c r="G16" s="1179"/>
    </row>
    <row r="17" spans="1:7" x14ac:dyDescent="0.2">
      <c r="A17" s="1289" t="s">
        <v>692</v>
      </c>
      <c r="B17" s="1189"/>
      <c r="C17" s="1189"/>
      <c r="D17" s="1189"/>
      <c r="E17" s="1635" t="s">
        <v>880</v>
      </c>
      <c r="F17" s="1635" t="s">
        <v>880</v>
      </c>
      <c r="G17" s="1179"/>
    </row>
    <row r="18" spans="1:7" x14ac:dyDescent="0.2">
      <c r="A18" s="1289" t="s">
        <v>691</v>
      </c>
      <c r="B18" s="1189"/>
      <c r="C18" s="1189"/>
      <c r="D18" s="1189"/>
      <c r="E18" s="1635" t="s">
        <v>880</v>
      </c>
      <c r="F18" s="1635" t="s">
        <v>880</v>
      </c>
      <c r="G18" s="1179"/>
    </row>
    <row r="19" spans="1:7" x14ac:dyDescent="0.2">
      <c r="A19" s="1633" t="s">
        <v>690</v>
      </c>
      <c r="B19" s="1189"/>
      <c r="C19" s="1189"/>
      <c r="D19" s="1189"/>
      <c r="E19" s="1635" t="s">
        <v>880</v>
      </c>
      <c r="F19" s="1635" t="s">
        <v>880</v>
      </c>
      <c r="G19" s="1179"/>
    </row>
    <row r="20" spans="1:7" x14ac:dyDescent="0.2">
      <c r="A20" s="1289" t="s">
        <v>689</v>
      </c>
      <c r="B20" s="1189"/>
      <c r="C20" s="1189"/>
      <c r="D20" s="1189"/>
      <c r="E20" s="1635" t="s">
        <v>880</v>
      </c>
      <c r="F20" s="1635" t="s">
        <v>880</v>
      </c>
      <c r="G20" s="1179"/>
    </row>
    <row r="21" spans="1:7" x14ac:dyDescent="0.2">
      <c r="A21" s="1289" t="s">
        <v>688</v>
      </c>
      <c r="B21" s="1189"/>
      <c r="C21" s="1189"/>
      <c r="D21" s="1189"/>
      <c r="E21" s="1635" t="s">
        <v>880</v>
      </c>
      <c r="F21" s="1635" t="s">
        <v>880</v>
      </c>
      <c r="G21" s="1179"/>
    </row>
    <row r="22" spans="1:7" x14ac:dyDescent="0.2">
      <c r="A22" s="1289" t="s">
        <v>687</v>
      </c>
      <c r="B22" s="1189"/>
      <c r="C22" s="1189"/>
      <c r="D22" s="1189"/>
      <c r="E22" s="1635" t="s">
        <v>880</v>
      </c>
      <c r="F22" s="1635" t="s">
        <v>880</v>
      </c>
      <c r="G22" s="1179"/>
    </row>
    <row r="23" spans="1:7" x14ac:dyDescent="0.2">
      <c r="A23" s="1290" t="s">
        <v>973</v>
      </c>
      <c r="B23" s="1189"/>
      <c r="C23" s="1189"/>
      <c r="D23" s="1189"/>
      <c r="E23" s="1635" t="s">
        <v>880</v>
      </c>
      <c r="F23" s="1635" t="s">
        <v>880</v>
      </c>
      <c r="G23" s="1179"/>
    </row>
    <row r="24" spans="1:7" x14ac:dyDescent="0.2">
      <c r="A24" s="1298"/>
      <c r="B24" s="1189"/>
      <c r="C24" s="1189"/>
      <c r="D24" s="1189"/>
      <c r="E24" s="1635" t="s">
        <v>880</v>
      </c>
      <c r="F24" s="1635" t="s">
        <v>880</v>
      </c>
      <c r="G24" s="1179"/>
    </row>
    <row r="25" spans="1:7" x14ac:dyDescent="0.2">
      <c r="A25" s="1189"/>
      <c r="B25" s="1189"/>
      <c r="C25" s="1189"/>
      <c r="D25" s="1189"/>
      <c r="E25" s="1635" t="s">
        <v>880</v>
      </c>
      <c r="F25" s="1635" t="s">
        <v>880</v>
      </c>
      <c r="G25" s="1179"/>
    </row>
    <row r="26" spans="1:7" x14ac:dyDescent="0.2">
      <c r="A26" s="1189"/>
      <c r="B26" s="1189"/>
      <c r="C26" s="1189"/>
      <c r="D26" s="1189"/>
      <c r="E26" s="1635" t="s">
        <v>880</v>
      </c>
      <c r="F26" s="1635" t="s">
        <v>880</v>
      </c>
      <c r="G26" s="1179"/>
    </row>
    <row r="27" spans="1:7" ht="13.5" thickBot="1" x14ac:dyDescent="0.25">
      <c r="A27" s="1299" t="s">
        <v>29</v>
      </c>
      <c r="B27" s="1301"/>
      <c r="C27" s="1301"/>
      <c r="D27" s="1301"/>
      <c r="E27" s="1635" t="s">
        <v>880</v>
      </c>
      <c r="F27" s="1635" t="s">
        <v>880</v>
      </c>
      <c r="G27" s="1301"/>
    </row>
    <row r="28" spans="1:7" ht="52.5" customHeight="1" thickTop="1" x14ac:dyDescent="0.2">
      <c r="A28" s="2048" t="s">
        <v>1559</v>
      </c>
      <c r="B28" s="2049"/>
      <c r="C28" s="2049"/>
      <c r="D28" s="2049"/>
      <c r="E28" s="2049"/>
      <c r="F28" s="2049"/>
      <c r="G28" s="1366" t="s">
        <v>1763</v>
      </c>
    </row>
  </sheetData>
  <mergeCells count="9">
    <mergeCell ref="A2:G2"/>
    <mergeCell ref="A1:G1"/>
    <mergeCell ref="G3:G4"/>
    <mergeCell ref="A28:F28"/>
    <mergeCell ref="A3:A4"/>
    <mergeCell ref="B3:B4"/>
    <mergeCell ref="C3:C4"/>
    <mergeCell ref="D3:D4"/>
    <mergeCell ref="E3:F3"/>
  </mergeCells>
  <pageMargins left="0.7" right="0.7" top="0.75" bottom="0.75" header="0.3" footer="0.3"/>
  <pageSetup paperSize="9"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topLeftCell="A13" workbookViewId="0">
      <selection activeCell="A39" sqref="A39"/>
    </sheetView>
  </sheetViews>
  <sheetFormatPr defaultRowHeight="12.75" x14ac:dyDescent="0.2"/>
  <cols>
    <col min="1" max="1" width="36" style="1650" customWidth="1"/>
    <col min="2" max="5" width="10.28515625" style="1650" customWidth="1"/>
    <col min="6" max="16384" width="9.140625" style="1558"/>
  </cols>
  <sheetData>
    <row r="1" spans="1:5" ht="16.5" x14ac:dyDescent="0.3">
      <c r="A1" s="2398" t="s">
        <v>1052</v>
      </c>
      <c r="B1" s="2399"/>
      <c r="C1" s="2399"/>
      <c r="D1" s="2399"/>
      <c r="E1" s="2400"/>
    </row>
    <row r="2" spans="1:5" x14ac:dyDescent="0.2">
      <c r="A2" s="2333" t="s">
        <v>1131</v>
      </c>
      <c r="B2" s="2334"/>
      <c r="C2" s="2334"/>
      <c r="D2" s="2334"/>
      <c r="E2" s="2335"/>
    </row>
    <row r="3" spans="1:5" ht="15" customHeight="1" x14ac:dyDescent="0.2">
      <c r="A3" s="2220" t="str">
        <f>desc</f>
        <v>Description</v>
      </c>
      <c r="B3" s="1152" t="s">
        <v>1618</v>
      </c>
      <c r="C3" s="2336" t="s">
        <v>1753</v>
      </c>
      <c r="D3" s="2336"/>
      <c r="E3" s="2336"/>
    </row>
    <row r="4" spans="1:5" ht="25.5" x14ac:dyDescent="0.2">
      <c r="A4" s="2336"/>
      <c r="B4" s="1531" t="str">
        <f>Head5</f>
        <v>Audited Outcome</v>
      </c>
      <c r="C4" s="1531" t="str">
        <f>Head6</f>
        <v>Original Budget</v>
      </c>
      <c r="D4" s="1531" t="str">
        <f>Head7</f>
        <v>Adjusted Budget</v>
      </c>
      <c r="E4" s="1531" t="s">
        <v>95</v>
      </c>
    </row>
    <row r="5" spans="1:5" x14ac:dyDescent="0.2">
      <c r="A5" s="1636" t="s">
        <v>974</v>
      </c>
      <c r="B5" s="1637"/>
      <c r="C5" s="1637"/>
      <c r="D5" s="1637"/>
      <c r="E5" s="1637"/>
    </row>
    <row r="6" spans="1:5" x14ac:dyDescent="0.2">
      <c r="A6" s="1638" t="s">
        <v>975</v>
      </c>
      <c r="B6" s="1639"/>
      <c r="C6" s="1639"/>
      <c r="D6" s="1639"/>
      <c r="E6" s="1639"/>
    </row>
    <row r="7" spans="1:5" x14ac:dyDescent="0.2">
      <c r="A7" s="1640" t="s">
        <v>976</v>
      </c>
      <c r="B7" s="878"/>
      <c r="C7" s="878"/>
      <c r="D7" s="878"/>
      <c r="E7" s="878"/>
    </row>
    <row r="8" spans="1:5" x14ac:dyDescent="0.2">
      <c r="A8" s="1640" t="s">
        <v>977</v>
      </c>
      <c r="B8" s="878"/>
      <c r="C8" s="878"/>
      <c r="D8" s="878"/>
      <c r="E8" s="878"/>
    </row>
    <row r="9" spans="1:5" x14ac:dyDescent="0.2">
      <c r="A9" s="1640" t="s">
        <v>978</v>
      </c>
      <c r="B9" s="878"/>
      <c r="C9" s="878"/>
      <c r="D9" s="878"/>
      <c r="E9" s="878"/>
    </row>
    <row r="10" spans="1:5" x14ac:dyDescent="0.2">
      <c r="A10" s="1640" t="s">
        <v>979</v>
      </c>
      <c r="B10" s="878"/>
      <c r="C10" s="878"/>
      <c r="D10" s="878"/>
      <c r="E10" s="878"/>
    </row>
    <row r="11" spans="1:5" x14ac:dyDescent="0.2">
      <c r="A11" s="1640" t="s">
        <v>980</v>
      </c>
      <c r="B11" s="878"/>
      <c r="C11" s="878"/>
      <c r="D11" s="878"/>
      <c r="E11" s="878"/>
    </row>
    <row r="12" spans="1:5" x14ac:dyDescent="0.2">
      <c r="A12" s="1638" t="s">
        <v>981</v>
      </c>
      <c r="B12" s="883"/>
      <c r="C12" s="883"/>
      <c r="D12" s="883"/>
      <c r="E12" s="883"/>
    </row>
    <row r="13" spans="1:5" x14ac:dyDescent="0.2">
      <c r="A13" s="1640" t="s">
        <v>982</v>
      </c>
      <c r="B13" s="878"/>
      <c r="C13" s="878"/>
      <c r="D13" s="878"/>
      <c r="E13" s="878"/>
    </row>
    <row r="14" spans="1:5" x14ac:dyDescent="0.2">
      <c r="A14" s="1640" t="s">
        <v>107</v>
      </c>
      <c r="B14" s="878"/>
      <c r="C14" s="878"/>
      <c r="D14" s="878"/>
      <c r="E14" s="878"/>
    </row>
    <row r="15" spans="1:5" x14ac:dyDescent="0.2">
      <c r="A15" s="1640" t="s">
        <v>983</v>
      </c>
      <c r="B15" s="878"/>
      <c r="C15" s="878"/>
      <c r="D15" s="878"/>
      <c r="E15" s="878"/>
    </row>
    <row r="16" spans="1:5" x14ac:dyDescent="0.2">
      <c r="A16" s="1641" t="s">
        <v>984</v>
      </c>
      <c r="B16" s="1642">
        <f>SUM(B7:B10)+SUM(B13:B15)</f>
        <v>0</v>
      </c>
      <c r="C16" s="1642">
        <f>SUM(C7:C10)+SUM(C13:C15)</f>
        <v>0</v>
      </c>
      <c r="D16" s="1642">
        <f>SUM(D7:D10)+SUM(D13:D15)</f>
        <v>0</v>
      </c>
      <c r="E16" s="1642">
        <f>SUM(E7:E10)+SUM(E13:E15)</f>
        <v>0</v>
      </c>
    </row>
    <row r="17" spans="1:5" ht="3.75" customHeight="1" x14ac:dyDescent="0.2">
      <c r="A17" s="1643"/>
      <c r="B17" s="883"/>
      <c r="C17" s="883"/>
      <c r="D17" s="883"/>
      <c r="E17" s="883"/>
    </row>
    <row r="18" spans="1:5" x14ac:dyDescent="0.2">
      <c r="A18" s="1636" t="s">
        <v>985</v>
      </c>
      <c r="B18" s="883"/>
      <c r="C18" s="883"/>
      <c r="D18" s="883"/>
      <c r="E18" s="883"/>
    </row>
    <row r="19" spans="1:5" x14ac:dyDescent="0.2">
      <c r="A19" s="1636" t="s">
        <v>975</v>
      </c>
      <c r="B19" s="1644"/>
      <c r="C19" s="1644"/>
      <c r="D19" s="1644"/>
      <c r="E19" s="1644"/>
    </row>
    <row r="20" spans="1:5" x14ac:dyDescent="0.2">
      <c r="A20" s="1640" t="s">
        <v>986</v>
      </c>
      <c r="B20" s="878"/>
      <c r="C20" s="888"/>
      <c r="D20" s="888"/>
      <c r="E20" s="878"/>
    </row>
    <row r="21" spans="1:5" x14ac:dyDescent="0.2">
      <c r="A21" s="1640" t="s">
        <v>987</v>
      </c>
      <c r="B21" s="888"/>
      <c r="C21" s="878"/>
      <c r="D21" s="878"/>
      <c r="E21" s="878"/>
    </row>
    <row r="22" spans="1:5" x14ac:dyDescent="0.2">
      <c r="A22" s="1640" t="s">
        <v>988</v>
      </c>
      <c r="B22" s="878"/>
      <c r="C22" s="888"/>
      <c r="D22" s="888"/>
      <c r="E22" s="878"/>
    </row>
    <row r="23" spans="1:5" x14ac:dyDescent="0.2">
      <c r="A23" s="1640" t="s">
        <v>989</v>
      </c>
      <c r="B23" s="878"/>
      <c r="C23" s="878"/>
      <c r="D23" s="878"/>
      <c r="E23" s="878"/>
    </row>
    <row r="24" spans="1:5" x14ac:dyDescent="0.2">
      <c r="A24" s="1636" t="s">
        <v>981</v>
      </c>
      <c r="B24" s="878"/>
      <c r="C24" s="878"/>
      <c r="D24" s="878"/>
      <c r="E24" s="878"/>
    </row>
    <row r="25" spans="1:5" x14ac:dyDescent="0.2">
      <c r="A25" s="1645" t="s">
        <v>990</v>
      </c>
      <c r="B25" s="878"/>
      <c r="C25" s="878"/>
      <c r="D25" s="878"/>
      <c r="E25" s="878"/>
    </row>
    <row r="26" spans="1:5" x14ac:dyDescent="0.2">
      <c r="A26" s="1641" t="s">
        <v>991</v>
      </c>
      <c r="B26" s="1642">
        <f>SUM(B20:B23)+B25</f>
        <v>0</v>
      </c>
      <c r="C26" s="1642">
        <f>SUM(C20:C23)+C25</f>
        <v>0</v>
      </c>
      <c r="D26" s="1642">
        <f>SUM(D20:D23)+D25</f>
        <v>0</v>
      </c>
      <c r="E26" s="1642">
        <f>SUM(E20:E23)+E25</f>
        <v>0</v>
      </c>
    </row>
    <row r="27" spans="1:5" ht="3.75" customHeight="1" x14ac:dyDescent="0.2">
      <c r="A27" s="1643"/>
      <c r="B27" s="883"/>
      <c r="C27" s="883"/>
      <c r="D27" s="883"/>
      <c r="E27" s="883"/>
    </row>
    <row r="28" spans="1:5" x14ac:dyDescent="0.2">
      <c r="A28" s="1636" t="s">
        <v>992</v>
      </c>
      <c r="B28" s="883"/>
      <c r="C28" s="883"/>
      <c r="D28" s="883"/>
      <c r="E28" s="883"/>
    </row>
    <row r="29" spans="1:5" x14ac:dyDescent="0.2">
      <c r="A29" s="1636" t="s">
        <v>975</v>
      </c>
      <c r="B29" s="883"/>
      <c r="C29" s="883"/>
      <c r="D29" s="883"/>
      <c r="E29" s="883"/>
    </row>
    <row r="30" spans="1:5" x14ac:dyDescent="0.2">
      <c r="A30" s="1645" t="s">
        <v>121</v>
      </c>
      <c r="B30" s="878"/>
      <c r="C30" s="878"/>
      <c r="D30" s="878"/>
      <c r="E30" s="878"/>
    </row>
    <row r="31" spans="1:5" x14ac:dyDescent="0.2">
      <c r="A31" s="1640" t="s">
        <v>993</v>
      </c>
      <c r="B31" s="878"/>
      <c r="C31" s="878"/>
      <c r="D31" s="878"/>
      <c r="E31" s="878"/>
    </row>
    <row r="32" spans="1:5" x14ac:dyDescent="0.2">
      <c r="A32" s="1640" t="s">
        <v>994</v>
      </c>
      <c r="B32" s="878"/>
      <c r="C32" s="878"/>
      <c r="D32" s="888"/>
      <c r="E32" s="888"/>
    </row>
    <row r="33" spans="1:5" x14ac:dyDescent="0.2">
      <c r="A33" s="1638" t="s">
        <v>981</v>
      </c>
      <c r="B33" s="878"/>
      <c r="C33" s="878"/>
      <c r="D33" s="878"/>
      <c r="E33" s="878"/>
    </row>
    <row r="34" spans="1:5" x14ac:dyDescent="0.2">
      <c r="A34" s="1640" t="s">
        <v>995</v>
      </c>
      <c r="B34" s="878"/>
      <c r="C34" s="878"/>
      <c r="D34" s="878"/>
      <c r="E34" s="878"/>
    </row>
    <row r="35" spans="1:5" x14ac:dyDescent="0.2">
      <c r="A35" s="1641" t="s">
        <v>996</v>
      </c>
      <c r="B35" s="1642">
        <f>SUM(B30:B32)+B34</f>
        <v>0</v>
      </c>
      <c r="C35" s="1642">
        <f>SUM(C30:C32)+C34</f>
        <v>0</v>
      </c>
      <c r="D35" s="1642">
        <f>SUM(D30:D32)+D34</f>
        <v>0</v>
      </c>
      <c r="E35" s="1642">
        <f>SUM(E30:E32)+E34</f>
        <v>0</v>
      </c>
    </row>
    <row r="36" spans="1:5" ht="3.75" customHeight="1" x14ac:dyDescent="0.2">
      <c r="A36" s="1643"/>
      <c r="B36" s="883"/>
      <c r="C36" s="883"/>
      <c r="D36" s="883"/>
      <c r="E36" s="883"/>
    </row>
    <row r="37" spans="1:5" x14ac:dyDescent="0.2">
      <c r="A37" s="1636" t="s">
        <v>997</v>
      </c>
      <c r="B37" s="1644">
        <f>B16+B26+B35</f>
        <v>0</v>
      </c>
      <c r="C37" s="1644">
        <f>C16+C26+C35</f>
        <v>0</v>
      </c>
      <c r="D37" s="1644">
        <f>D16+D26+D35</f>
        <v>0</v>
      </c>
      <c r="E37" s="1644">
        <f>E16+E26+E35</f>
        <v>0</v>
      </c>
    </row>
    <row r="38" spans="1:5" x14ac:dyDescent="0.2">
      <c r="A38" s="1645" t="s">
        <v>998</v>
      </c>
      <c r="B38" s="1644"/>
      <c r="C38" s="1646"/>
      <c r="D38" s="1646"/>
      <c r="E38" s="1644">
        <f>D38</f>
        <v>0</v>
      </c>
    </row>
    <row r="39" spans="1:5" x14ac:dyDescent="0.2">
      <c r="A39" s="1647" t="s">
        <v>999</v>
      </c>
      <c r="B39" s="1648"/>
      <c r="C39" s="1648">
        <f>C37+C38</f>
        <v>0</v>
      </c>
      <c r="D39" s="1648">
        <f>D37+D38</f>
        <v>0</v>
      </c>
      <c r="E39" s="1648">
        <f>E37+E38</f>
        <v>0</v>
      </c>
    </row>
    <row r="40" spans="1:5" ht="11.25" customHeight="1" x14ac:dyDescent="0.2">
      <c r="A40" s="1652" t="s">
        <v>1766</v>
      </c>
      <c r="B40" s="1649"/>
      <c r="C40" s="1649"/>
      <c r="D40" s="1649"/>
      <c r="E40" s="1651" t="s">
        <v>1765</v>
      </c>
    </row>
  </sheetData>
  <mergeCells count="4">
    <mergeCell ref="C3:E3"/>
    <mergeCell ref="A1:E1"/>
    <mergeCell ref="A2:E2"/>
    <mergeCell ref="A3:A4"/>
  </mergeCells>
  <pageMargins left="0.7" right="0.7" top="0.75" bottom="0.75" header="0.3" footer="0.3"/>
  <pageSetup paperSize="9"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D33"/>
  <sheetViews>
    <sheetView showGridLines="0" workbookViewId="0">
      <selection sqref="A1:D1"/>
    </sheetView>
  </sheetViews>
  <sheetFormatPr defaultRowHeight="12.75" x14ac:dyDescent="0.2"/>
  <cols>
    <col min="1" max="1" width="49.85546875" style="1160" customWidth="1"/>
    <col min="2" max="4" width="9.85546875" style="1160" customWidth="1"/>
    <col min="5" max="16384" width="9.140625" style="1160"/>
  </cols>
  <sheetData>
    <row r="1" spans="1:4" ht="16.5" x14ac:dyDescent="0.3">
      <c r="A1" s="2191" t="s">
        <v>1767</v>
      </c>
      <c r="B1" s="1985"/>
      <c r="C1" s="1985"/>
      <c r="D1" s="2192"/>
    </row>
    <row r="2" spans="1:4" x14ac:dyDescent="0.2">
      <c r="A2" s="2193" t="s">
        <v>1145</v>
      </c>
      <c r="B2" s="2194"/>
      <c r="C2" s="2194"/>
      <c r="D2" s="2195"/>
    </row>
    <row r="3" spans="1:4" x14ac:dyDescent="0.2">
      <c r="A3" s="1653" t="s">
        <v>1169</v>
      </c>
      <c r="B3" s="1653" t="s">
        <v>1621</v>
      </c>
      <c r="C3" s="1653" t="s">
        <v>1618</v>
      </c>
      <c r="D3" s="1653" t="s">
        <v>1619</v>
      </c>
    </row>
    <row r="4" spans="1:4" x14ac:dyDescent="0.2">
      <c r="A4" s="1654" t="s">
        <v>1015</v>
      </c>
      <c r="B4" s="1159">
        <v>300</v>
      </c>
      <c r="C4" s="1159">
        <v>382</v>
      </c>
      <c r="D4" s="1159">
        <v>355</v>
      </c>
    </row>
    <row r="5" spans="1:4" x14ac:dyDescent="0.2">
      <c r="A5" s="1655" t="s">
        <v>1003</v>
      </c>
      <c r="B5" s="1159">
        <v>200</v>
      </c>
      <c r="C5" s="1159">
        <v>250</v>
      </c>
      <c r="D5" s="1159">
        <v>270</v>
      </c>
    </row>
    <row r="6" spans="1:4" x14ac:dyDescent="0.2">
      <c r="A6" s="1655" t="s">
        <v>1004</v>
      </c>
      <c r="B6" s="1159"/>
      <c r="C6" s="1159"/>
      <c r="D6" s="1159"/>
    </row>
    <row r="7" spans="1:4" x14ac:dyDescent="0.2">
      <c r="A7" s="1655" t="s">
        <v>1005</v>
      </c>
      <c r="B7" s="1159"/>
      <c r="C7" s="1159"/>
      <c r="D7" s="1159"/>
    </row>
    <row r="8" spans="1:4" x14ac:dyDescent="0.2">
      <c r="A8" s="1655" t="s">
        <v>1006</v>
      </c>
      <c r="B8" s="1159"/>
      <c r="C8" s="1159"/>
      <c r="D8" s="1159"/>
    </row>
    <row r="9" spans="1:4" x14ac:dyDescent="0.2">
      <c r="A9" s="1655" t="s">
        <v>1007</v>
      </c>
      <c r="B9" s="1159"/>
      <c r="C9" s="1159"/>
      <c r="D9" s="1159"/>
    </row>
    <row r="10" spans="1:4" x14ac:dyDescent="0.2">
      <c r="A10" s="1655" t="s">
        <v>1008</v>
      </c>
      <c r="B10" s="1159"/>
      <c r="C10" s="1159"/>
      <c r="D10" s="1159"/>
    </row>
    <row r="11" spans="1:4" x14ac:dyDescent="0.2">
      <c r="A11" s="1655" t="s">
        <v>1009</v>
      </c>
      <c r="B11" s="1159"/>
      <c r="C11" s="1159"/>
      <c r="D11" s="1159"/>
    </row>
    <row r="12" spans="1:4" x14ac:dyDescent="0.2">
      <c r="A12" s="1655" t="s">
        <v>1010</v>
      </c>
      <c r="B12" s="1159"/>
      <c r="C12" s="1159"/>
      <c r="D12" s="1159"/>
    </row>
    <row r="13" spans="1:4" x14ac:dyDescent="0.2">
      <c r="A13" s="1655" t="s">
        <v>1011</v>
      </c>
      <c r="B13" s="1159"/>
      <c r="C13" s="1159"/>
      <c r="D13" s="1159"/>
    </row>
    <row r="14" spans="1:4" x14ac:dyDescent="0.2">
      <c r="A14" s="1655" t="s">
        <v>1012</v>
      </c>
      <c r="B14" s="1159"/>
      <c r="C14" s="1159"/>
      <c r="D14" s="1159"/>
    </row>
    <row r="15" spans="1:4" x14ac:dyDescent="0.2">
      <c r="A15" s="1655" t="s">
        <v>1013</v>
      </c>
      <c r="B15" s="1159"/>
      <c r="C15" s="1159"/>
      <c r="D15" s="1159"/>
    </row>
    <row r="16" spans="1:4" x14ac:dyDescent="0.2">
      <c r="A16" s="1655" t="s">
        <v>1014</v>
      </c>
      <c r="B16" s="1159"/>
      <c r="C16" s="1159"/>
      <c r="D16" s="1159"/>
    </row>
    <row r="17" spans="1:4" x14ac:dyDescent="0.2">
      <c r="A17" s="1656" t="s">
        <v>1053</v>
      </c>
      <c r="B17" s="1657">
        <f>SUM(B4:B16)</f>
        <v>500</v>
      </c>
      <c r="C17" s="1657">
        <f t="shared" ref="C17:D17" si="0">SUM(C4:C16)</f>
        <v>632</v>
      </c>
      <c r="D17" s="1657">
        <f t="shared" si="0"/>
        <v>625</v>
      </c>
    </row>
    <row r="18" spans="1:4" x14ac:dyDescent="0.2">
      <c r="A18" s="1658"/>
      <c r="B18" s="1167"/>
      <c r="C18" s="1167"/>
      <c r="D18" s="1659"/>
    </row>
    <row r="19" spans="1:4" x14ac:dyDescent="0.2">
      <c r="A19" s="1654" t="s">
        <v>1016</v>
      </c>
      <c r="B19" s="1159"/>
      <c r="C19" s="1159"/>
      <c r="D19" s="1159"/>
    </row>
    <row r="20" spans="1:4" x14ac:dyDescent="0.2">
      <c r="A20" s="1655" t="str">
        <f t="shared" ref="A20:A31" si="1">A5</f>
        <v>Long-Term Loans (annuity/reducing balance)</v>
      </c>
      <c r="B20" s="1159"/>
      <c r="C20" s="1159"/>
      <c r="D20" s="1159"/>
    </row>
    <row r="21" spans="1:4" x14ac:dyDescent="0.2">
      <c r="A21" s="1655" t="str">
        <f t="shared" si="1"/>
        <v>Long-Term Loans (non-annuity)</v>
      </c>
      <c r="B21" s="1159"/>
      <c r="C21" s="1159"/>
      <c r="D21" s="1159"/>
    </row>
    <row r="22" spans="1:4" x14ac:dyDescent="0.2">
      <c r="A22" s="1655" t="str">
        <f t="shared" si="1"/>
        <v>Local registered stock</v>
      </c>
      <c r="B22" s="1159"/>
      <c r="C22" s="1159"/>
      <c r="D22" s="1159"/>
    </row>
    <row r="23" spans="1:4" x14ac:dyDescent="0.2">
      <c r="A23" s="1655" t="str">
        <f t="shared" si="1"/>
        <v>Instalment Credit</v>
      </c>
      <c r="B23" s="1159"/>
      <c r="C23" s="1159"/>
      <c r="D23" s="1159"/>
    </row>
    <row r="24" spans="1:4" x14ac:dyDescent="0.2">
      <c r="A24" s="1655" t="str">
        <f t="shared" si="1"/>
        <v>Financial Leases</v>
      </c>
      <c r="B24" s="1159"/>
      <c r="C24" s="1159"/>
      <c r="D24" s="1159"/>
    </row>
    <row r="25" spans="1:4" x14ac:dyDescent="0.2">
      <c r="A25" s="1655" t="str">
        <f t="shared" si="1"/>
        <v>PPP liabilities</v>
      </c>
      <c r="B25" s="1159"/>
      <c r="C25" s="1159"/>
      <c r="D25" s="1159"/>
    </row>
    <row r="26" spans="1:4" x14ac:dyDescent="0.2">
      <c r="A26" s="1655" t="str">
        <f t="shared" si="1"/>
        <v>Finance Granted By Cap Equipment Supplier</v>
      </c>
      <c r="B26" s="1159"/>
      <c r="C26" s="1159"/>
      <c r="D26" s="1159"/>
    </row>
    <row r="27" spans="1:4" x14ac:dyDescent="0.2">
      <c r="A27" s="1655" t="str">
        <f t="shared" si="1"/>
        <v>Marketable Bonds</v>
      </c>
      <c r="B27" s="1159"/>
      <c r="C27" s="1159"/>
      <c r="D27" s="1159"/>
    </row>
    <row r="28" spans="1:4" x14ac:dyDescent="0.2">
      <c r="A28" s="1655" t="str">
        <f t="shared" si="1"/>
        <v>Non-Marketable Bonds</v>
      </c>
      <c r="B28" s="1159"/>
      <c r="C28" s="1159"/>
      <c r="D28" s="1159"/>
    </row>
    <row r="29" spans="1:4" x14ac:dyDescent="0.2">
      <c r="A29" s="1655" t="str">
        <f t="shared" si="1"/>
        <v>Bankers Acceptances</v>
      </c>
      <c r="B29" s="1159"/>
      <c r="C29" s="1159"/>
      <c r="D29" s="1159"/>
    </row>
    <row r="30" spans="1:4" x14ac:dyDescent="0.2">
      <c r="A30" s="1655" t="str">
        <f t="shared" si="1"/>
        <v>Financial derivatives</v>
      </c>
      <c r="B30" s="1159"/>
      <c r="C30" s="1159"/>
      <c r="D30" s="1159"/>
    </row>
    <row r="31" spans="1:4" x14ac:dyDescent="0.2">
      <c r="A31" s="1655" t="str">
        <f t="shared" si="1"/>
        <v>Other Securities</v>
      </c>
      <c r="B31" s="1159"/>
      <c r="C31" s="1159"/>
      <c r="D31" s="1159"/>
    </row>
    <row r="32" spans="1:4" x14ac:dyDescent="0.2">
      <c r="A32" s="1656" t="s">
        <v>1054</v>
      </c>
      <c r="B32" s="1657">
        <f>SUM(B19:B31)</f>
        <v>0</v>
      </c>
      <c r="C32" s="1657">
        <f t="shared" ref="C32:D32" si="2">SUM(C19:C31)</f>
        <v>0</v>
      </c>
      <c r="D32" s="1657">
        <f t="shared" si="2"/>
        <v>0</v>
      </c>
    </row>
    <row r="33" spans="1:4" ht="12" customHeight="1" x14ac:dyDescent="0.2">
      <c r="A33" s="1166"/>
      <c r="B33" s="1167"/>
      <c r="C33" s="1167"/>
      <c r="D33" s="1204" t="s">
        <v>1768</v>
      </c>
    </row>
  </sheetData>
  <mergeCells count="2">
    <mergeCell ref="A1:D1"/>
    <mergeCell ref="A2:D2"/>
  </mergeCells>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D35"/>
  <sheetViews>
    <sheetView workbookViewId="0">
      <selection sqref="A1:D1"/>
    </sheetView>
  </sheetViews>
  <sheetFormatPr defaultRowHeight="12.75" x14ac:dyDescent="0.2"/>
  <cols>
    <col min="1" max="1" width="39" style="1160" customWidth="1"/>
    <col min="2" max="16384" width="9.140625" style="1160"/>
  </cols>
  <sheetData>
    <row r="1" spans="1:4" ht="16.5" x14ac:dyDescent="0.3">
      <c r="A1" s="2191" t="s">
        <v>852</v>
      </c>
      <c r="B1" s="1985"/>
      <c r="C1" s="1985"/>
      <c r="D1" s="2192"/>
    </row>
    <row r="2" spans="1:4" x14ac:dyDescent="0.2">
      <c r="A2" s="2193" t="s">
        <v>1145</v>
      </c>
      <c r="B2" s="2194"/>
      <c r="C2" s="2194"/>
      <c r="D2" s="2195"/>
    </row>
    <row r="3" spans="1:4" s="1661" customFormat="1" x14ac:dyDescent="0.2">
      <c r="A3" s="2401" t="s">
        <v>851</v>
      </c>
      <c r="B3" s="1660" t="s">
        <v>1621</v>
      </c>
      <c r="C3" s="1660" t="s">
        <v>1618</v>
      </c>
      <c r="D3" s="1660" t="s">
        <v>1619</v>
      </c>
    </row>
    <row r="4" spans="1:4" s="1661" customFormat="1" ht="25.5" customHeight="1" x14ac:dyDescent="0.2">
      <c r="A4" s="2402"/>
      <c r="B4" s="1662" t="s">
        <v>95</v>
      </c>
      <c r="C4" s="1662" t="s">
        <v>95</v>
      </c>
      <c r="D4" s="1662" t="s">
        <v>95</v>
      </c>
    </row>
    <row r="5" spans="1:4" x14ac:dyDescent="0.2">
      <c r="A5" s="1663" t="s">
        <v>1015</v>
      </c>
      <c r="B5" s="1209"/>
      <c r="C5" s="1209"/>
      <c r="D5" s="1209"/>
    </row>
    <row r="6" spans="1:4" x14ac:dyDescent="0.2">
      <c r="A6" s="1664" t="s">
        <v>835</v>
      </c>
      <c r="B6" s="1209"/>
      <c r="C6" s="1209"/>
      <c r="D6" s="1209"/>
    </row>
    <row r="7" spans="1:4" x14ac:dyDescent="0.2">
      <c r="A7" s="1664" t="s">
        <v>836</v>
      </c>
      <c r="B7" s="1209"/>
      <c r="C7" s="1209"/>
      <c r="D7" s="1209"/>
    </row>
    <row r="8" spans="1:4" x14ac:dyDescent="0.2">
      <c r="A8" s="1664" t="s">
        <v>837</v>
      </c>
      <c r="B8" s="1209"/>
      <c r="C8" s="1209"/>
      <c r="D8" s="1209"/>
    </row>
    <row r="9" spans="1:4" x14ac:dyDescent="0.2">
      <c r="A9" s="1664" t="s">
        <v>838</v>
      </c>
      <c r="B9" s="1209"/>
      <c r="C9" s="1209"/>
      <c r="D9" s="1209"/>
    </row>
    <row r="10" spans="1:4" x14ac:dyDescent="0.2">
      <c r="A10" s="1664" t="s">
        <v>839</v>
      </c>
      <c r="B10" s="1209"/>
      <c r="C10" s="1209"/>
      <c r="D10" s="1209"/>
    </row>
    <row r="11" spans="1:4" x14ac:dyDescent="0.2">
      <c r="A11" s="1664" t="s">
        <v>840</v>
      </c>
      <c r="B11" s="1209"/>
      <c r="C11" s="1209"/>
      <c r="D11" s="1209"/>
    </row>
    <row r="12" spans="1:4" x14ac:dyDescent="0.2">
      <c r="A12" s="1664" t="s">
        <v>841</v>
      </c>
      <c r="B12" s="1209"/>
      <c r="C12" s="1209"/>
      <c r="D12" s="1209"/>
    </row>
    <row r="13" spans="1:4" x14ac:dyDescent="0.2">
      <c r="A13" s="1664" t="s">
        <v>842</v>
      </c>
      <c r="B13" s="1209"/>
      <c r="C13" s="1209"/>
      <c r="D13" s="1209"/>
    </row>
    <row r="14" spans="1:4" x14ac:dyDescent="0.2">
      <c r="A14" s="1664" t="s">
        <v>843</v>
      </c>
      <c r="B14" s="1209"/>
      <c r="C14" s="1209"/>
      <c r="D14" s="1209"/>
    </row>
    <row r="15" spans="1:4" x14ac:dyDescent="0.2">
      <c r="A15" s="1664" t="s">
        <v>844</v>
      </c>
      <c r="B15" s="1209"/>
      <c r="C15" s="1209"/>
      <c r="D15" s="1209"/>
    </row>
    <row r="16" spans="1:4" x14ac:dyDescent="0.2">
      <c r="A16" s="1664" t="s">
        <v>115</v>
      </c>
      <c r="B16" s="1209"/>
      <c r="C16" s="1209"/>
      <c r="D16" s="1209"/>
    </row>
    <row r="17" spans="1:4" x14ac:dyDescent="0.2">
      <c r="A17" s="1665" t="s">
        <v>845</v>
      </c>
      <c r="B17" s="1241">
        <f>SUM(B6:B16)</f>
        <v>0</v>
      </c>
      <c r="C17" s="1241">
        <f>SUM(C6:C16)</f>
        <v>0</v>
      </c>
      <c r="D17" s="1241">
        <f>SUM(D6:D16)</f>
        <v>0</v>
      </c>
    </row>
    <row r="18" spans="1:4" x14ac:dyDescent="0.2">
      <c r="A18" s="1666"/>
      <c r="B18" s="1209"/>
      <c r="C18" s="1209"/>
      <c r="D18" s="1209"/>
    </row>
    <row r="19" spans="1:4" x14ac:dyDescent="0.2">
      <c r="A19" s="1663" t="s">
        <v>1016</v>
      </c>
      <c r="B19" s="1209"/>
      <c r="C19" s="1209"/>
      <c r="D19" s="1209"/>
    </row>
    <row r="20" spans="1:4" x14ac:dyDescent="0.2">
      <c r="A20" s="1664" t="str">
        <f>A6</f>
        <v>Securities - National Government</v>
      </c>
      <c r="B20" s="1209"/>
      <c r="C20" s="1209"/>
      <c r="D20" s="1209"/>
    </row>
    <row r="21" spans="1:4" x14ac:dyDescent="0.2">
      <c r="A21" s="1664" t="str">
        <f t="shared" ref="A21:A28" si="0">A7</f>
        <v>Listed Corporate Bonds</v>
      </c>
      <c r="B21" s="1209"/>
      <c r="C21" s="1209"/>
      <c r="D21" s="1209"/>
    </row>
    <row r="22" spans="1:4" x14ac:dyDescent="0.2">
      <c r="A22" s="1664" t="str">
        <f t="shared" si="0"/>
        <v>Deposits - Bank</v>
      </c>
      <c r="B22" s="1209"/>
      <c r="C22" s="1209"/>
      <c r="D22" s="1209"/>
    </row>
    <row r="23" spans="1:4" x14ac:dyDescent="0.2">
      <c r="A23" s="1664" t="str">
        <f t="shared" si="0"/>
        <v>Deposits - Public Investment Commissioners</v>
      </c>
      <c r="B23" s="1209"/>
      <c r="C23" s="1209"/>
      <c r="D23" s="1209"/>
    </row>
    <row r="24" spans="1:4" x14ac:dyDescent="0.2">
      <c r="A24" s="1664" t="str">
        <f t="shared" si="0"/>
        <v>Deposits - Corporation for Public Deposits</v>
      </c>
      <c r="B24" s="1209"/>
      <c r="C24" s="1209"/>
      <c r="D24" s="1209"/>
    </row>
    <row r="25" spans="1:4" x14ac:dyDescent="0.2">
      <c r="A25" s="1664" t="str">
        <f t="shared" si="0"/>
        <v>Bankers Acceptance Certificates</v>
      </c>
      <c r="B25" s="1209"/>
      <c r="C25" s="1209"/>
      <c r="D25" s="1209"/>
    </row>
    <row r="26" spans="1:4" x14ac:dyDescent="0.2">
      <c r="A26" s="1664" t="str">
        <f t="shared" si="0"/>
        <v>Negotiable Certificates of Deposit - Banks</v>
      </c>
      <c r="B26" s="1209"/>
      <c r="C26" s="1209"/>
      <c r="D26" s="1209"/>
    </row>
    <row r="27" spans="1:4" x14ac:dyDescent="0.2">
      <c r="A27" s="1664" t="str">
        <f t="shared" si="0"/>
        <v>Guaranteed Endowment Policies (sinking)</v>
      </c>
      <c r="B27" s="1209"/>
      <c r="C27" s="1209"/>
      <c r="D27" s="1209"/>
    </row>
    <row r="28" spans="1:4" x14ac:dyDescent="0.2">
      <c r="A28" s="1664" t="str">
        <f t="shared" si="0"/>
        <v>Repurchase Agreements - Banks</v>
      </c>
      <c r="B28" s="1209"/>
      <c r="C28" s="1209"/>
      <c r="D28" s="1209"/>
    </row>
    <row r="29" spans="1:4" x14ac:dyDescent="0.2">
      <c r="A29" s="1664" t="s">
        <v>115</v>
      </c>
      <c r="B29" s="1209"/>
      <c r="C29" s="1209"/>
      <c r="D29" s="1209"/>
    </row>
    <row r="30" spans="1:4" x14ac:dyDescent="0.2">
      <c r="A30" s="1665" t="s">
        <v>846</v>
      </c>
      <c r="B30" s="1241">
        <f>SUM(B20:B29)</f>
        <v>0</v>
      </c>
      <c r="C30" s="1241">
        <f>SUM(C20:C29)</f>
        <v>0</v>
      </c>
      <c r="D30" s="1241">
        <f>SUM(D20:D29)</f>
        <v>0</v>
      </c>
    </row>
    <row r="31" spans="1:4" x14ac:dyDescent="0.2">
      <c r="A31" s="1666"/>
      <c r="B31" s="1209"/>
      <c r="C31" s="1209"/>
      <c r="D31" s="1209"/>
    </row>
    <row r="32" spans="1:4" x14ac:dyDescent="0.2">
      <c r="A32" s="1665" t="s">
        <v>847</v>
      </c>
      <c r="B32" s="1241">
        <f>B17+B30</f>
        <v>0</v>
      </c>
      <c r="C32" s="1241">
        <f>C17+C30</f>
        <v>0</v>
      </c>
      <c r="D32" s="1241">
        <f>D17+D30</f>
        <v>0</v>
      </c>
    </row>
    <row r="33" spans="1:4" x14ac:dyDescent="0.2">
      <c r="A33" s="1166"/>
      <c r="B33" s="1167"/>
      <c r="C33" s="1167"/>
      <c r="D33" s="1204" t="s">
        <v>1769</v>
      </c>
    </row>
    <row r="35" spans="1:4" x14ac:dyDescent="0.2">
      <c r="D35" s="1667"/>
    </row>
  </sheetData>
  <mergeCells count="3">
    <mergeCell ref="A1:D1"/>
    <mergeCell ref="A3:A4"/>
    <mergeCell ref="A2:D2"/>
  </mergeCells>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9"/>
  <sheetViews>
    <sheetView workbookViewId="0">
      <selection sqref="A1:B1"/>
    </sheetView>
  </sheetViews>
  <sheetFormatPr defaultRowHeight="12.75" x14ac:dyDescent="0.2"/>
  <cols>
    <col min="1" max="1" width="25.140625" style="1291" customWidth="1"/>
    <col min="2" max="2" width="52.7109375" style="1291" customWidth="1"/>
    <col min="3" max="16384" width="9.140625" style="1291"/>
  </cols>
  <sheetData>
    <row r="1" spans="1:2" ht="16.5" x14ac:dyDescent="0.3">
      <c r="A1" s="2019" t="s">
        <v>1771</v>
      </c>
      <c r="B1" s="2019"/>
    </row>
    <row r="2" spans="1:2" x14ac:dyDescent="0.2">
      <c r="A2" s="1668" t="s">
        <v>1381</v>
      </c>
      <c r="B2" s="1669"/>
    </row>
    <row r="3" spans="1:2" x14ac:dyDescent="0.2">
      <c r="A3" s="1670" t="s">
        <v>1000</v>
      </c>
      <c r="B3" s="1670" t="s">
        <v>1001</v>
      </c>
    </row>
    <row r="4" spans="1:2" x14ac:dyDescent="0.2">
      <c r="A4" s="1176"/>
      <c r="B4" s="1176"/>
    </row>
    <row r="5" spans="1:2" x14ac:dyDescent="0.2">
      <c r="A5" s="1176"/>
      <c r="B5" s="1176"/>
    </row>
    <row r="6" spans="1:2" x14ac:dyDescent="0.2">
      <c r="A6" s="1176"/>
      <c r="B6" s="1176"/>
    </row>
    <row r="7" spans="1:2" x14ac:dyDescent="0.2">
      <c r="A7" s="1176"/>
      <c r="B7" s="1176"/>
    </row>
    <row r="8" spans="1:2" ht="26.25" customHeight="1" x14ac:dyDescent="0.2">
      <c r="A8" s="2403" t="s">
        <v>1382</v>
      </c>
      <c r="B8" s="2404"/>
    </row>
    <row r="9" spans="1:2" ht="12.75" customHeight="1" x14ac:dyDescent="0.2">
      <c r="A9" s="1542"/>
      <c r="B9" s="1672" t="s">
        <v>1770</v>
      </c>
    </row>
  </sheetData>
  <mergeCells count="2">
    <mergeCell ref="A1:B1"/>
    <mergeCell ref="A8:B8"/>
  </mergeCells>
  <pageMargins left="0.7" right="0.7" top="0.75" bottom="0.75" header="0.3" footer="0.3"/>
  <pageSetup paperSize="9"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8"/>
  <sheetViews>
    <sheetView workbookViewId="0">
      <selection sqref="A1:B1"/>
    </sheetView>
  </sheetViews>
  <sheetFormatPr defaultRowHeight="12.75" x14ac:dyDescent="0.2"/>
  <cols>
    <col min="1" max="1" width="27" style="1291" customWidth="1"/>
    <col min="2" max="2" width="52.140625" style="1291" customWidth="1"/>
    <col min="3" max="16384" width="9.140625" style="1291"/>
  </cols>
  <sheetData>
    <row r="1" spans="1:2" ht="16.5" x14ac:dyDescent="0.3">
      <c r="A1" s="2019" t="s">
        <v>2090</v>
      </c>
      <c r="B1" s="2019"/>
    </row>
    <row r="2" spans="1:2" x14ac:dyDescent="0.2">
      <c r="A2" s="1668" t="s">
        <v>1152</v>
      </c>
      <c r="B2" s="1669"/>
    </row>
    <row r="3" spans="1:2" x14ac:dyDescent="0.2">
      <c r="A3" s="1670" t="s">
        <v>1000</v>
      </c>
      <c r="B3" s="1670" t="s">
        <v>1001</v>
      </c>
    </row>
    <row r="4" spans="1:2" x14ac:dyDescent="0.2">
      <c r="A4" s="1176"/>
      <c r="B4" s="1176"/>
    </row>
    <row r="5" spans="1:2" x14ac:dyDescent="0.2">
      <c r="A5" s="1176"/>
      <c r="B5" s="1176"/>
    </row>
    <row r="6" spans="1:2" x14ac:dyDescent="0.2">
      <c r="A6" s="1176"/>
      <c r="B6" s="1176"/>
    </row>
    <row r="7" spans="1:2" x14ac:dyDescent="0.2">
      <c r="A7" s="1176"/>
      <c r="B7" s="1176"/>
    </row>
    <row r="8" spans="1:2" x14ac:dyDescent="0.2">
      <c r="A8" s="1194"/>
      <c r="B8" s="1195" t="s">
        <v>1772</v>
      </c>
    </row>
  </sheetData>
  <mergeCells count="1">
    <mergeCell ref="A1:B1"/>
  </mergeCells>
  <pageMargins left="0.7" right="0.7" top="0.75" bottom="0.75" header="0.3" footer="0.3"/>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9"/>
  <sheetViews>
    <sheetView workbookViewId="0">
      <selection sqref="A1:B1"/>
    </sheetView>
  </sheetViews>
  <sheetFormatPr defaultRowHeight="12.75" x14ac:dyDescent="0.2"/>
  <cols>
    <col min="1" max="1" width="34.5703125" style="1291" customWidth="1"/>
    <col min="2" max="2" width="48.28515625" style="1291" customWidth="1"/>
    <col min="3" max="16384" width="9.140625" style="1291"/>
  </cols>
  <sheetData>
    <row r="1" spans="1:2" ht="16.5" x14ac:dyDescent="0.3">
      <c r="A1" s="2019" t="s">
        <v>2088</v>
      </c>
      <c r="B1" s="2019"/>
    </row>
    <row r="2" spans="1:2" x14ac:dyDescent="0.2">
      <c r="A2" s="1668" t="s">
        <v>1043</v>
      </c>
      <c r="B2" s="1373"/>
    </row>
    <row r="3" spans="1:2" x14ac:dyDescent="0.2">
      <c r="A3" s="1673" t="s">
        <v>1000</v>
      </c>
      <c r="B3" s="1673" t="s">
        <v>1001</v>
      </c>
    </row>
    <row r="4" spans="1:2" x14ac:dyDescent="0.2">
      <c r="A4" s="1176"/>
      <c r="B4" s="1176"/>
    </row>
    <row r="5" spans="1:2" x14ac:dyDescent="0.2">
      <c r="A5" s="1176"/>
      <c r="B5" s="1176"/>
    </row>
    <row r="6" spans="1:2" x14ac:dyDescent="0.2">
      <c r="A6" s="1176"/>
      <c r="B6" s="1176"/>
    </row>
    <row r="7" spans="1:2" x14ac:dyDescent="0.2">
      <c r="A7" s="1176"/>
      <c r="B7" s="1176"/>
    </row>
    <row r="8" spans="1:2" ht="39.75" customHeight="1" x14ac:dyDescent="0.2">
      <c r="A8" s="2403" t="s">
        <v>2089</v>
      </c>
      <c r="B8" s="2404"/>
    </row>
    <row r="9" spans="1:2" ht="12.75" customHeight="1" x14ac:dyDescent="0.2">
      <c r="A9" s="1542"/>
      <c r="B9" s="1671" t="s">
        <v>1773</v>
      </c>
    </row>
  </sheetData>
  <mergeCells count="2">
    <mergeCell ref="A1:B1"/>
    <mergeCell ref="A8:B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7:D26"/>
  <sheetViews>
    <sheetView showGridLines="0" workbookViewId="0"/>
  </sheetViews>
  <sheetFormatPr defaultRowHeight="12.75" x14ac:dyDescent="0.2"/>
  <cols>
    <col min="1" max="1" width="13.42578125" style="1160" customWidth="1"/>
    <col min="2" max="2" width="22.140625" style="1160" customWidth="1"/>
    <col min="3" max="3" width="22" style="1160" customWidth="1"/>
    <col min="4" max="4" width="24.140625" style="1160" customWidth="1"/>
    <col min="5" max="5" width="1.85546875" style="1160" customWidth="1"/>
    <col min="6" max="6" width="12.140625" style="1160" customWidth="1"/>
    <col min="7" max="256" width="9.140625" style="1160"/>
    <col min="257" max="257" width="13.42578125" style="1160" customWidth="1"/>
    <col min="258" max="259" width="20.28515625" style="1160" customWidth="1"/>
    <col min="260" max="260" width="21.42578125" style="1160" customWidth="1"/>
    <col min="261" max="261" width="1.85546875" style="1160" customWidth="1"/>
    <col min="262" max="262" width="12.140625" style="1160" customWidth="1"/>
    <col min="263" max="512" width="9.140625" style="1160"/>
    <col min="513" max="513" width="13.42578125" style="1160" customWidth="1"/>
    <col min="514" max="515" width="20.28515625" style="1160" customWidth="1"/>
    <col min="516" max="516" width="21.42578125" style="1160" customWidth="1"/>
    <col min="517" max="517" width="1.85546875" style="1160" customWidth="1"/>
    <col min="518" max="518" width="12.140625" style="1160" customWidth="1"/>
    <col min="519" max="768" width="9.140625" style="1160"/>
    <col min="769" max="769" width="13.42578125" style="1160" customWidth="1"/>
    <col min="770" max="771" width="20.28515625" style="1160" customWidth="1"/>
    <col min="772" max="772" width="21.42578125" style="1160" customWidth="1"/>
    <col min="773" max="773" width="1.85546875" style="1160" customWidth="1"/>
    <col min="774" max="774" width="12.140625" style="1160" customWidth="1"/>
    <col min="775" max="1024" width="9.140625" style="1160"/>
    <col min="1025" max="1025" width="13.42578125" style="1160" customWidth="1"/>
    <col min="1026" max="1027" width="20.28515625" style="1160" customWidth="1"/>
    <col min="1028" max="1028" width="21.42578125" style="1160" customWidth="1"/>
    <col min="1029" max="1029" width="1.85546875" style="1160" customWidth="1"/>
    <col min="1030" max="1030" width="12.140625" style="1160" customWidth="1"/>
    <col min="1031" max="1280" width="9.140625" style="1160"/>
    <col min="1281" max="1281" width="13.42578125" style="1160" customWidth="1"/>
    <col min="1282" max="1283" width="20.28515625" style="1160" customWidth="1"/>
    <col min="1284" max="1284" width="21.42578125" style="1160" customWidth="1"/>
    <col min="1285" max="1285" width="1.85546875" style="1160" customWidth="1"/>
    <col min="1286" max="1286" width="12.140625" style="1160" customWidth="1"/>
    <col min="1287" max="1536" width="9.140625" style="1160"/>
    <col min="1537" max="1537" width="13.42578125" style="1160" customWidth="1"/>
    <col min="1538" max="1539" width="20.28515625" style="1160" customWidth="1"/>
    <col min="1540" max="1540" width="21.42578125" style="1160" customWidth="1"/>
    <col min="1541" max="1541" width="1.85546875" style="1160" customWidth="1"/>
    <col min="1542" max="1542" width="12.140625" style="1160" customWidth="1"/>
    <col min="1543" max="1792" width="9.140625" style="1160"/>
    <col min="1793" max="1793" width="13.42578125" style="1160" customWidth="1"/>
    <col min="1794" max="1795" width="20.28515625" style="1160" customWidth="1"/>
    <col min="1796" max="1796" width="21.42578125" style="1160" customWidth="1"/>
    <col min="1797" max="1797" width="1.85546875" style="1160" customWidth="1"/>
    <col min="1798" max="1798" width="12.140625" style="1160" customWidth="1"/>
    <col min="1799" max="2048" width="9.140625" style="1160"/>
    <col min="2049" max="2049" width="13.42578125" style="1160" customWidth="1"/>
    <col min="2050" max="2051" width="20.28515625" style="1160" customWidth="1"/>
    <col min="2052" max="2052" width="21.42578125" style="1160" customWidth="1"/>
    <col min="2053" max="2053" width="1.85546875" style="1160" customWidth="1"/>
    <col min="2054" max="2054" width="12.140625" style="1160" customWidth="1"/>
    <col min="2055" max="2304" width="9.140625" style="1160"/>
    <col min="2305" max="2305" width="13.42578125" style="1160" customWidth="1"/>
    <col min="2306" max="2307" width="20.28515625" style="1160" customWidth="1"/>
    <col min="2308" max="2308" width="21.42578125" style="1160" customWidth="1"/>
    <col min="2309" max="2309" width="1.85546875" style="1160" customWidth="1"/>
    <col min="2310" max="2310" width="12.140625" style="1160" customWidth="1"/>
    <col min="2311" max="2560" width="9.140625" style="1160"/>
    <col min="2561" max="2561" width="13.42578125" style="1160" customWidth="1"/>
    <col min="2562" max="2563" width="20.28515625" style="1160" customWidth="1"/>
    <col min="2564" max="2564" width="21.42578125" style="1160" customWidth="1"/>
    <col min="2565" max="2565" width="1.85546875" style="1160" customWidth="1"/>
    <col min="2566" max="2566" width="12.140625" style="1160" customWidth="1"/>
    <col min="2567" max="2816" width="9.140625" style="1160"/>
    <col min="2817" max="2817" width="13.42578125" style="1160" customWidth="1"/>
    <col min="2818" max="2819" width="20.28515625" style="1160" customWidth="1"/>
    <col min="2820" max="2820" width="21.42578125" style="1160" customWidth="1"/>
    <col min="2821" max="2821" width="1.85546875" style="1160" customWidth="1"/>
    <col min="2822" max="2822" width="12.140625" style="1160" customWidth="1"/>
    <col min="2823" max="3072" width="9.140625" style="1160"/>
    <col min="3073" max="3073" width="13.42578125" style="1160" customWidth="1"/>
    <col min="3074" max="3075" width="20.28515625" style="1160" customWidth="1"/>
    <col min="3076" max="3076" width="21.42578125" style="1160" customWidth="1"/>
    <col min="3077" max="3077" width="1.85546875" style="1160" customWidth="1"/>
    <col min="3078" max="3078" width="12.140625" style="1160" customWidth="1"/>
    <col min="3079" max="3328" width="9.140625" style="1160"/>
    <col min="3329" max="3329" width="13.42578125" style="1160" customWidth="1"/>
    <col min="3330" max="3331" width="20.28515625" style="1160" customWidth="1"/>
    <col min="3332" max="3332" width="21.42578125" style="1160" customWidth="1"/>
    <col min="3333" max="3333" width="1.85546875" style="1160" customWidth="1"/>
    <col min="3334" max="3334" width="12.140625" style="1160" customWidth="1"/>
    <col min="3335" max="3584" width="9.140625" style="1160"/>
    <col min="3585" max="3585" width="13.42578125" style="1160" customWidth="1"/>
    <col min="3586" max="3587" width="20.28515625" style="1160" customWidth="1"/>
    <col min="3588" max="3588" width="21.42578125" style="1160" customWidth="1"/>
    <col min="3589" max="3589" width="1.85546875" style="1160" customWidth="1"/>
    <col min="3590" max="3590" width="12.140625" style="1160" customWidth="1"/>
    <col min="3591" max="3840" width="9.140625" style="1160"/>
    <col min="3841" max="3841" width="13.42578125" style="1160" customWidth="1"/>
    <col min="3842" max="3843" width="20.28515625" style="1160" customWidth="1"/>
    <col min="3844" max="3844" width="21.42578125" style="1160" customWidth="1"/>
    <col min="3845" max="3845" width="1.85546875" style="1160" customWidth="1"/>
    <col min="3846" max="3846" width="12.140625" style="1160" customWidth="1"/>
    <col min="3847" max="4096" width="9.140625" style="1160"/>
    <col min="4097" max="4097" width="13.42578125" style="1160" customWidth="1"/>
    <col min="4098" max="4099" width="20.28515625" style="1160" customWidth="1"/>
    <col min="4100" max="4100" width="21.42578125" style="1160" customWidth="1"/>
    <col min="4101" max="4101" width="1.85546875" style="1160" customWidth="1"/>
    <col min="4102" max="4102" width="12.140625" style="1160" customWidth="1"/>
    <col min="4103" max="4352" width="9.140625" style="1160"/>
    <col min="4353" max="4353" width="13.42578125" style="1160" customWidth="1"/>
    <col min="4354" max="4355" width="20.28515625" style="1160" customWidth="1"/>
    <col min="4356" max="4356" width="21.42578125" style="1160" customWidth="1"/>
    <col min="4357" max="4357" width="1.85546875" style="1160" customWidth="1"/>
    <col min="4358" max="4358" width="12.140625" style="1160" customWidth="1"/>
    <col min="4359" max="4608" width="9.140625" style="1160"/>
    <col min="4609" max="4609" width="13.42578125" style="1160" customWidth="1"/>
    <col min="4610" max="4611" width="20.28515625" style="1160" customWidth="1"/>
    <col min="4612" max="4612" width="21.42578125" style="1160" customWidth="1"/>
    <col min="4613" max="4613" width="1.85546875" style="1160" customWidth="1"/>
    <col min="4614" max="4614" width="12.140625" style="1160" customWidth="1"/>
    <col min="4615" max="4864" width="9.140625" style="1160"/>
    <col min="4865" max="4865" width="13.42578125" style="1160" customWidth="1"/>
    <col min="4866" max="4867" width="20.28515625" style="1160" customWidth="1"/>
    <col min="4868" max="4868" width="21.42578125" style="1160" customWidth="1"/>
    <col min="4869" max="4869" width="1.85546875" style="1160" customWidth="1"/>
    <col min="4870" max="4870" width="12.140625" style="1160" customWidth="1"/>
    <col min="4871" max="5120" width="9.140625" style="1160"/>
    <col min="5121" max="5121" width="13.42578125" style="1160" customWidth="1"/>
    <col min="5122" max="5123" width="20.28515625" style="1160" customWidth="1"/>
    <col min="5124" max="5124" width="21.42578125" style="1160" customWidth="1"/>
    <col min="5125" max="5125" width="1.85546875" style="1160" customWidth="1"/>
    <col min="5126" max="5126" width="12.140625" style="1160" customWidth="1"/>
    <col min="5127" max="5376" width="9.140625" style="1160"/>
    <col min="5377" max="5377" width="13.42578125" style="1160" customWidth="1"/>
    <col min="5378" max="5379" width="20.28515625" style="1160" customWidth="1"/>
    <col min="5380" max="5380" width="21.42578125" style="1160" customWidth="1"/>
    <col min="5381" max="5381" width="1.85546875" style="1160" customWidth="1"/>
    <col min="5382" max="5382" width="12.140625" style="1160" customWidth="1"/>
    <col min="5383" max="5632" width="9.140625" style="1160"/>
    <col min="5633" max="5633" width="13.42578125" style="1160" customWidth="1"/>
    <col min="5634" max="5635" width="20.28515625" style="1160" customWidth="1"/>
    <col min="5636" max="5636" width="21.42578125" style="1160" customWidth="1"/>
    <col min="5637" max="5637" width="1.85546875" style="1160" customWidth="1"/>
    <col min="5638" max="5638" width="12.140625" style="1160" customWidth="1"/>
    <col min="5639" max="5888" width="9.140625" style="1160"/>
    <col min="5889" max="5889" width="13.42578125" style="1160" customWidth="1"/>
    <col min="5890" max="5891" width="20.28515625" style="1160" customWidth="1"/>
    <col min="5892" max="5892" width="21.42578125" style="1160" customWidth="1"/>
    <col min="5893" max="5893" width="1.85546875" style="1160" customWidth="1"/>
    <col min="5894" max="5894" width="12.140625" style="1160" customWidth="1"/>
    <col min="5895" max="6144" width="9.140625" style="1160"/>
    <col min="6145" max="6145" width="13.42578125" style="1160" customWidth="1"/>
    <col min="6146" max="6147" width="20.28515625" style="1160" customWidth="1"/>
    <col min="6148" max="6148" width="21.42578125" style="1160" customWidth="1"/>
    <col min="6149" max="6149" width="1.85546875" style="1160" customWidth="1"/>
    <col min="6150" max="6150" width="12.140625" style="1160" customWidth="1"/>
    <col min="6151" max="6400" width="9.140625" style="1160"/>
    <col min="6401" max="6401" width="13.42578125" style="1160" customWidth="1"/>
    <col min="6402" max="6403" width="20.28515625" style="1160" customWidth="1"/>
    <col min="6404" max="6404" width="21.42578125" style="1160" customWidth="1"/>
    <col min="6405" max="6405" width="1.85546875" style="1160" customWidth="1"/>
    <col min="6406" max="6406" width="12.140625" style="1160" customWidth="1"/>
    <col min="6407" max="6656" width="9.140625" style="1160"/>
    <col min="6657" max="6657" width="13.42578125" style="1160" customWidth="1"/>
    <col min="6658" max="6659" width="20.28515625" style="1160" customWidth="1"/>
    <col min="6660" max="6660" width="21.42578125" style="1160" customWidth="1"/>
    <col min="6661" max="6661" width="1.85546875" style="1160" customWidth="1"/>
    <col min="6662" max="6662" width="12.140625" style="1160" customWidth="1"/>
    <col min="6663" max="6912" width="9.140625" style="1160"/>
    <col min="6913" max="6913" width="13.42578125" style="1160" customWidth="1"/>
    <col min="6914" max="6915" width="20.28515625" style="1160" customWidth="1"/>
    <col min="6916" max="6916" width="21.42578125" style="1160" customWidth="1"/>
    <col min="6917" max="6917" width="1.85546875" style="1160" customWidth="1"/>
    <col min="6918" max="6918" width="12.140625" style="1160" customWidth="1"/>
    <col min="6919" max="7168" width="9.140625" style="1160"/>
    <col min="7169" max="7169" width="13.42578125" style="1160" customWidth="1"/>
    <col min="7170" max="7171" width="20.28515625" style="1160" customWidth="1"/>
    <col min="7172" max="7172" width="21.42578125" style="1160" customWidth="1"/>
    <col min="7173" max="7173" width="1.85546875" style="1160" customWidth="1"/>
    <col min="7174" max="7174" width="12.140625" style="1160" customWidth="1"/>
    <col min="7175" max="7424" width="9.140625" style="1160"/>
    <col min="7425" max="7425" width="13.42578125" style="1160" customWidth="1"/>
    <col min="7426" max="7427" width="20.28515625" style="1160" customWidth="1"/>
    <col min="7428" max="7428" width="21.42578125" style="1160" customWidth="1"/>
    <col min="7429" max="7429" width="1.85546875" style="1160" customWidth="1"/>
    <col min="7430" max="7430" width="12.140625" style="1160" customWidth="1"/>
    <col min="7431" max="7680" width="9.140625" style="1160"/>
    <col min="7681" max="7681" width="13.42578125" style="1160" customWidth="1"/>
    <col min="7682" max="7683" width="20.28515625" style="1160" customWidth="1"/>
    <col min="7684" max="7684" width="21.42578125" style="1160" customWidth="1"/>
    <col min="7685" max="7685" width="1.85546875" style="1160" customWidth="1"/>
    <col min="7686" max="7686" width="12.140625" style="1160" customWidth="1"/>
    <col min="7687" max="7936" width="9.140625" style="1160"/>
    <col min="7937" max="7937" width="13.42578125" style="1160" customWidth="1"/>
    <col min="7938" max="7939" width="20.28515625" style="1160" customWidth="1"/>
    <col min="7940" max="7940" width="21.42578125" style="1160" customWidth="1"/>
    <col min="7941" max="7941" width="1.85546875" style="1160" customWidth="1"/>
    <col min="7942" max="7942" width="12.140625" style="1160" customWidth="1"/>
    <col min="7943" max="8192" width="9.140625" style="1160"/>
    <col min="8193" max="8193" width="13.42578125" style="1160" customWidth="1"/>
    <col min="8194" max="8195" width="20.28515625" style="1160" customWidth="1"/>
    <col min="8196" max="8196" width="21.42578125" style="1160" customWidth="1"/>
    <col min="8197" max="8197" width="1.85546875" style="1160" customWidth="1"/>
    <col min="8198" max="8198" width="12.140625" style="1160" customWidth="1"/>
    <col min="8199" max="8448" width="9.140625" style="1160"/>
    <col min="8449" max="8449" width="13.42578125" style="1160" customWidth="1"/>
    <col min="8450" max="8451" width="20.28515625" style="1160" customWidth="1"/>
    <col min="8452" max="8452" width="21.42578125" style="1160" customWidth="1"/>
    <col min="8453" max="8453" width="1.85546875" style="1160" customWidth="1"/>
    <col min="8454" max="8454" width="12.140625" style="1160" customWidth="1"/>
    <col min="8455" max="8704" width="9.140625" style="1160"/>
    <col min="8705" max="8705" width="13.42578125" style="1160" customWidth="1"/>
    <col min="8706" max="8707" width="20.28515625" style="1160" customWidth="1"/>
    <col min="8708" max="8708" width="21.42578125" style="1160" customWidth="1"/>
    <col min="8709" max="8709" width="1.85546875" style="1160" customWidth="1"/>
    <col min="8710" max="8710" width="12.140625" style="1160" customWidth="1"/>
    <col min="8711" max="8960" width="9.140625" style="1160"/>
    <col min="8961" max="8961" width="13.42578125" style="1160" customWidth="1"/>
    <col min="8962" max="8963" width="20.28515625" style="1160" customWidth="1"/>
    <col min="8964" max="8964" width="21.42578125" style="1160" customWidth="1"/>
    <col min="8965" max="8965" width="1.85546875" style="1160" customWidth="1"/>
    <col min="8966" max="8966" width="12.140625" style="1160" customWidth="1"/>
    <col min="8967" max="9216" width="9.140625" style="1160"/>
    <col min="9217" max="9217" width="13.42578125" style="1160" customWidth="1"/>
    <col min="9218" max="9219" width="20.28515625" style="1160" customWidth="1"/>
    <col min="9220" max="9220" width="21.42578125" style="1160" customWidth="1"/>
    <col min="9221" max="9221" width="1.85546875" style="1160" customWidth="1"/>
    <col min="9222" max="9222" width="12.140625" style="1160" customWidth="1"/>
    <col min="9223" max="9472" width="9.140625" style="1160"/>
    <col min="9473" max="9473" width="13.42578125" style="1160" customWidth="1"/>
    <col min="9474" max="9475" width="20.28515625" style="1160" customWidth="1"/>
    <col min="9476" max="9476" width="21.42578125" style="1160" customWidth="1"/>
    <col min="9477" max="9477" width="1.85546875" style="1160" customWidth="1"/>
    <col min="9478" max="9478" width="12.140625" style="1160" customWidth="1"/>
    <col min="9479" max="9728" width="9.140625" style="1160"/>
    <col min="9729" max="9729" width="13.42578125" style="1160" customWidth="1"/>
    <col min="9730" max="9731" width="20.28515625" style="1160" customWidth="1"/>
    <col min="9732" max="9732" width="21.42578125" style="1160" customWidth="1"/>
    <col min="9733" max="9733" width="1.85546875" style="1160" customWidth="1"/>
    <col min="9734" max="9734" width="12.140625" style="1160" customWidth="1"/>
    <col min="9735" max="9984" width="9.140625" style="1160"/>
    <col min="9985" max="9985" width="13.42578125" style="1160" customWidth="1"/>
    <col min="9986" max="9987" width="20.28515625" style="1160" customWidth="1"/>
    <col min="9988" max="9988" width="21.42578125" style="1160" customWidth="1"/>
    <col min="9989" max="9989" width="1.85546875" style="1160" customWidth="1"/>
    <col min="9990" max="9990" width="12.140625" style="1160" customWidth="1"/>
    <col min="9991" max="10240" width="9.140625" style="1160"/>
    <col min="10241" max="10241" width="13.42578125" style="1160" customWidth="1"/>
    <col min="10242" max="10243" width="20.28515625" style="1160" customWidth="1"/>
    <col min="10244" max="10244" width="21.42578125" style="1160" customWidth="1"/>
    <col min="10245" max="10245" width="1.85546875" style="1160" customWidth="1"/>
    <col min="10246" max="10246" width="12.140625" style="1160" customWidth="1"/>
    <col min="10247" max="10496" width="9.140625" style="1160"/>
    <col min="10497" max="10497" width="13.42578125" style="1160" customWidth="1"/>
    <col min="10498" max="10499" width="20.28515625" style="1160" customWidth="1"/>
    <col min="10500" max="10500" width="21.42578125" style="1160" customWidth="1"/>
    <col min="10501" max="10501" width="1.85546875" style="1160" customWidth="1"/>
    <col min="10502" max="10502" width="12.140625" style="1160" customWidth="1"/>
    <col min="10503" max="10752" width="9.140625" style="1160"/>
    <col min="10753" max="10753" width="13.42578125" style="1160" customWidth="1"/>
    <col min="10754" max="10755" width="20.28515625" style="1160" customWidth="1"/>
    <col min="10756" max="10756" width="21.42578125" style="1160" customWidth="1"/>
    <col min="10757" max="10757" width="1.85546875" style="1160" customWidth="1"/>
    <col min="10758" max="10758" width="12.140625" style="1160" customWidth="1"/>
    <col min="10759" max="11008" width="9.140625" style="1160"/>
    <col min="11009" max="11009" width="13.42578125" style="1160" customWidth="1"/>
    <col min="11010" max="11011" width="20.28515625" style="1160" customWidth="1"/>
    <col min="11012" max="11012" width="21.42578125" style="1160" customWidth="1"/>
    <col min="11013" max="11013" width="1.85546875" style="1160" customWidth="1"/>
    <col min="11014" max="11014" width="12.140625" style="1160" customWidth="1"/>
    <col min="11015" max="11264" width="9.140625" style="1160"/>
    <col min="11265" max="11265" width="13.42578125" style="1160" customWidth="1"/>
    <col min="11266" max="11267" width="20.28515625" style="1160" customWidth="1"/>
    <col min="11268" max="11268" width="21.42578125" style="1160" customWidth="1"/>
    <col min="11269" max="11269" width="1.85546875" style="1160" customWidth="1"/>
    <col min="11270" max="11270" width="12.140625" style="1160" customWidth="1"/>
    <col min="11271" max="11520" width="9.140625" style="1160"/>
    <col min="11521" max="11521" width="13.42578125" style="1160" customWidth="1"/>
    <col min="11522" max="11523" width="20.28515625" style="1160" customWidth="1"/>
    <col min="11524" max="11524" width="21.42578125" style="1160" customWidth="1"/>
    <col min="11525" max="11525" width="1.85546875" style="1160" customWidth="1"/>
    <col min="11526" max="11526" width="12.140625" style="1160" customWidth="1"/>
    <col min="11527" max="11776" width="9.140625" style="1160"/>
    <col min="11777" max="11777" width="13.42578125" style="1160" customWidth="1"/>
    <col min="11778" max="11779" width="20.28515625" style="1160" customWidth="1"/>
    <col min="11780" max="11780" width="21.42578125" style="1160" customWidth="1"/>
    <col min="11781" max="11781" width="1.85546875" style="1160" customWidth="1"/>
    <col min="11782" max="11782" width="12.140625" style="1160" customWidth="1"/>
    <col min="11783" max="12032" width="9.140625" style="1160"/>
    <col min="12033" max="12033" width="13.42578125" style="1160" customWidth="1"/>
    <col min="12034" max="12035" width="20.28515625" style="1160" customWidth="1"/>
    <col min="12036" max="12036" width="21.42578125" style="1160" customWidth="1"/>
    <col min="12037" max="12037" width="1.85546875" style="1160" customWidth="1"/>
    <col min="12038" max="12038" width="12.140625" style="1160" customWidth="1"/>
    <col min="12039" max="12288" width="9.140625" style="1160"/>
    <col min="12289" max="12289" width="13.42578125" style="1160" customWidth="1"/>
    <col min="12290" max="12291" width="20.28515625" style="1160" customWidth="1"/>
    <col min="12292" max="12292" width="21.42578125" style="1160" customWidth="1"/>
    <col min="12293" max="12293" width="1.85546875" style="1160" customWidth="1"/>
    <col min="12294" max="12294" width="12.140625" style="1160" customWidth="1"/>
    <col min="12295" max="12544" width="9.140625" style="1160"/>
    <col min="12545" max="12545" width="13.42578125" style="1160" customWidth="1"/>
    <col min="12546" max="12547" width="20.28515625" style="1160" customWidth="1"/>
    <col min="12548" max="12548" width="21.42578125" style="1160" customWidth="1"/>
    <col min="12549" max="12549" width="1.85546875" style="1160" customWidth="1"/>
    <col min="12550" max="12550" width="12.140625" style="1160" customWidth="1"/>
    <col min="12551" max="12800" width="9.140625" style="1160"/>
    <col min="12801" max="12801" width="13.42578125" style="1160" customWidth="1"/>
    <col min="12802" max="12803" width="20.28515625" style="1160" customWidth="1"/>
    <col min="12804" max="12804" width="21.42578125" style="1160" customWidth="1"/>
    <col min="12805" max="12805" width="1.85546875" style="1160" customWidth="1"/>
    <col min="12806" max="12806" width="12.140625" style="1160" customWidth="1"/>
    <col min="12807" max="13056" width="9.140625" style="1160"/>
    <col min="13057" max="13057" width="13.42578125" style="1160" customWidth="1"/>
    <col min="13058" max="13059" width="20.28515625" style="1160" customWidth="1"/>
    <col min="13060" max="13060" width="21.42578125" style="1160" customWidth="1"/>
    <col min="13061" max="13061" width="1.85546875" style="1160" customWidth="1"/>
    <col min="13062" max="13062" width="12.140625" style="1160" customWidth="1"/>
    <col min="13063" max="13312" width="9.140625" style="1160"/>
    <col min="13313" max="13313" width="13.42578125" style="1160" customWidth="1"/>
    <col min="13314" max="13315" width="20.28515625" style="1160" customWidth="1"/>
    <col min="13316" max="13316" width="21.42578125" style="1160" customWidth="1"/>
    <col min="13317" max="13317" width="1.85546875" style="1160" customWidth="1"/>
    <col min="13318" max="13318" width="12.140625" style="1160" customWidth="1"/>
    <col min="13319" max="13568" width="9.140625" style="1160"/>
    <col min="13569" max="13569" width="13.42578125" style="1160" customWidth="1"/>
    <col min="13570" max="13571" width="20.28515625" style="1160" customWidth="1"/>
    <col min="13572" max="13572" width="21.42578125" style="1160" customWidth="1"/>
    <col min="13573" max="13573" width="1.85546875" style="1160" customWidth="1"/>
    <col min="13574" max="13574" width="12.140625" style="1160" customWidth="1"/>
    <col min="13575" max="13824" width="9.140625" style="1160"/>
    <col min="13825" max="13825" width="13.42578125" style="1160" customWidth="1"/>
    <col min="13826" max="13827" width="20.28515625" style="1160" customWidth="1"/>
    <col min="13828" max="13828" width="21.42578125" style="1160" customWidth="1"/>
    <col min="13829" max="13829" width="1.85546875" style="1160" customWidth="1"/>
    <col min="13830" max="13830" width="12.140625" style="1160" customWidth="1"/>
    <col min="13831" max="14080" width="9.140625" style="1160"/>
    <col min="14081" max="14081" width="13.42578125" style="1160" customWidth="1"/>
    <col min="14082" max="14083" width="20.28515625" style="1160" customWidth="1"/>
    <col min="14084" max="14084" width="21.42578125" style="1160" customWidth="1"/>
    <col min="14085" max="14085" width="1.85546875" style="1160" customWidth="1"/>
    <col min="14086" max="14086" width="12.140625" style="1160" customWidth="1"/>
    <col min="14087" max="14336" width="9.140625" style="1160"/>
    <col min="14337" max="14337" width="13.42578125" style="1160" customWidth="1"/>
    <col min="14338" max="14339" width="20.28515625" style="1160" customWidth="1"/>
    <col min="14340" max="14340" width="21.42578125" style="1160" customWidth="1"/>
    <col min="14341" max="14341" width="1.85546875" style="1160" customWidth="1"/>
    <col min="14342" max="14342" width="12.140625" style="1160" customWidth="1"/>
    <col min="14343" max="14592" width="9.140625" style="1160"/>
    <col min="14593" max="14593" width="13.42578125" style="1160" customWidth="1"/>
    <col min="14594" max="14595" width="20.28515625" style="1160" customWidth="1"/>
    <col min="14596" max="14596" width="21.42578125" style="1160" customWidth="1"/>
    <col min="14597" max="14597" width="1.85546875" style="1160" customWidth="1"/>
    <col min="14598" max="14598" width="12.140625" style="1160" customWidth="1"/>
    <col min="14599" max="14848" width="9.140625" style="1160"/>
    <col min="14849" max="14849" width="13.42578125" style="1160" customWidth="1"/>
    <col min="14850" max="14851" width="20.28515625" style="1160" customWidth="1"/>
    <col min="14852" max="14852" width="21.42578125" style="1160" customWidth="1"/>
    <col min="14853" max="14853" width="1.85546875" style="1160" customWidth="1"/>
    <col min="14854" max="14854" width="12.140625" style="1160" customWidth="1"/>
    <col min="14855" max="15104" width="9.140625" style="1160"/>
    <col min="15105" max="15105" width="13.42578125" style="1160" customWidth="1"/>
    <col min="15106" max="15107" width="20.28515625" style="1160" customWidth="1"/>
    <col min="15108" max="15108" width="21.42578125" style="1160" customWidth="1"/>
    <col min="15109" max="15109" width="1.85546875" style="1160" customWidth="1"/>
    <col min="15110" max="15110" width="12.140625" style="1160" customWidth="1"/>
    <col min="15111" max="15360" width="9.140625" style="1160"/>
    <col min="15361" max="15361" width="13.42578125" style="1160" customWidth="1"/>
    <col min="15362" max="15363" width="20.28515625" style="1160" customWidth="1"/>
    <col min="15364" max="15364" width="21.42578125" style="1160" customWidth="1"/>
    <col min="15365" max="15365" width="1.85546875" style="1160" customWidth="1"/>
    <col min="15366" max="15366" width="12.140625" style="1160" customWidth="1"/>
    <col min="15367" max="15616" width="9.140625" style="1160"/>
    <col min="15617" max="15617" width="13.42578125" style="1160" customWidth="1"/>
    <col min="15618" max="15619" width="20.28515625" style="1160" customWidth="1"/>
    <col min="15620" max="15620" width="21.42578125" style="1160" customWidth="1"/>
    <col min="15621" max="15621" width="1.85546875" style="1160" customWidth="1"/>
    <col min="15622" max="15622" width="12.140625" style="1160" customWidth="1"/>
    <col min="15623" max="15872" width="9.140625" style="1160"/>
    <col min="15873" max="15873" width="13.42578125" style="1160" customWidth="1"/>
    <col min="15874" max="15875" width="20.28515625" style="1160" customWidth="1"/>
    <col min="15876" max="15876" width="21.42578125" style="1160" customWidth="1"/>
    <col min="15877" max="15877" width="1.85546875" style="1160" customWidth="1"/>
    <col min="15878" max="15878" width="12.140625" style="1160" customWidth="1"/>
    <col min="15879" max="16128" width="9.140625" style="1160"/>
    <col min="16129" max="16129" width="13.42578125" style="1160" customWidth="1"/>
    <col min="16130" max="16131" width="20.28515625" style="1160" customWidth="1"/>
    <col min="16132" max="16132" width="21.42578125" style="1160" customWidth="1"/>
    <col min="16133" max="16133" width="1.85546875" style="1160" customWidth="1"/>
    <col min="16134" max="16134" width="12.140625" style="1160" customWidth="1"/>
    <col min="16135" max="16384" width="9.140625" style="1160"/>
  </cols>
  <sheetData>
    <row r="17" spans="1:4" x14ac:dyDescent="0.2">
      <c r="A17" s="1160" t="s">
        <v>1002</v>
      </c>
    </row>
    <row r="18" spans="1:4" x14ac:dyDescent="0.2">
      <c r="A18" s="2043" t="s">
        <v>574</v>
      </c>
      <c r="B18" s="2043"/>
      <c r="C18" s="2043"/>
      <c r="D18" s="2043"/>
    </row>
    <row r="19" spans="1:4" ht="16.5" x14ac:dyDescent="0.3">
      <c r="A19" s="2016" t="s">
        <v>5</v>
      </c>
      <c r="B19" s="2016"/>
      <c r="C19" s="2016"/>
      <c r="D19" s="2016"/>
    </row>
    <row r="20" spans="1:4" ht="38.25" x14ac:dyDescent="0.2">
      <c r="A20" s="1653"/>
      <c r="B20" s="1197" t="s">
        <v>734</v>
      </c>
      <c r="C20" s="1197" t="s">
        <v>1033</v>
      </c>
      <c r="D20" s="1197" t="s">
        <v>735</v>
      </c>
    </row>
    <row r="21" spans="1:4" x14ac:dyDescent="0.2">
      <c r="A21" s="1239" t="s">
        <v>1621</v>
      </c>
      <c r="B21" s="1223">
        <v>22</v>
      </c>
      <c r="C21" s="1223">
        <v>70</v>
      </c>
      <c r="D21" s="1223">
        <v>62</v>
      </c>
    </row>
    <row r="22" spans="1:4" x14ac:dyDescent="0.2">
      <c r="A22" s="1239" t="s">
        <v>1618</v>
      </c>
      <c r="B22" s="1223">
        <v>22</v>
      </c>
      <c r="C22" s="1223">
        <v>70</v>
      </c>
      <c r="D22" s="1223">
        <v>62</v>
      </c>
    </row>
    <row r="23" spans="1:4" x14ac:dyDescent="0.2">
      <c r="A23" s="1239" t="s">
        <v>1619</v>
      </c>
      <c r="B23" s="1223">
        <v>25</v>
      </c>
      <c r="C23" s="1223">
        <v>72</v>
      </c>
      <c r="D23" s="1223">
        <v>65</v>
      </c>
    </row>
    <row r="24" spans="1:4" x14ac:dyDescent="0.2">
      <c r="A24" s="1718"/>
      <c r="B24" s="1719"/>
      <c r="C24" s="1719"/>
      <c r="D24" s="1919" t="s">
        <v>2025</v>
      </c>
    </row>
    <row r="25" spans="1:4" x14ac:dyDescent="0.2">
      <c r="A25" s="1717" t="s">
        <v>6</v>
      </c>
    </row>
    <row r="26" spans="1:4" x14ac:dyDescent="0.2">
      <c r="A26" s="1717" t="s">
        <v>1624</v>
      </c>
    </row>
  </sheetData>
  <mergeCells count="2">
    <mergeCell ref="A18:D18"/>
    <mergeCell ref="A19:D19"/>
  </mergeCells>
  <pageMargins left="0.7" right="0.7" top="0.75" bottom="0.75" header="0.3" footer="0.3"/>
  <pageSetup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10"/>
  <sheetViews>
    <sheetView workbookViewId="0">
      <selection sqref="A1:B1"/>
    </sheetView>
  </sheetViews>
  <sheetFormatPr defaultRowHeight="12.75" x14ac:dyDescent="0.2"/>
  <cols>
    <col min="1" max="1" width="35.5703125" style="1291" customWidth="1"/>
    <col min="2" max="2" width="51.85546875" style="1291" customWidth="1"/>
    <col min="3" max="16384" width="9.140625" style="1291"/>
  </cols>
  <sheetData>
    <row r="1" spans="1:2" ht="16.5" x14ac:dyDescent="0.3">
      <c r="A1" s="2019" t="s">
        <v>2086</v>
      </c>
      <c r="B1" s="2019"/>
    </row>
    <row r="2" spans="1:2" x14ac:dyDescent="0.2">
      <c r="A2" s="1668" t="s">
        <v>1044</v>
      </c>
      <c r="B2" s="1675"/>
    </row>
    <row r="3" spans="1:2" x14ac:dyDescent="0.2">
      <c r="A3" s="1673" t="s">
        <v>1000</v>
      </c>
      <c r="B3" s="1673" t="s">
        <v>1001</v>
      </c>
    </row>
    <row r="4" spans="1:2" x14ac:dyDescent="0.2">
      <c r="A4" s="1176"/>
      <c r="B4" s="1176"/>
    </row>
    <row r="5" spans="1:2" x14ac:dyDescent="0.2">
      <c r="A5" s="1176"/>
      <c r="B5" s="1176"/>
    </row>
    <row r="6" spans="1:2" x14ac:dyDescent="0.2">
      <c r="A6" s="1176"/>
      <c r="B6" s="1176"/>
    </row>
    <row r="7" spans="1:2" x14ac:dyDescent="0.2">
      <c r="A7" s="1674"/>
      <c r="B7" s="1674"/>
    </row>
    <row r="8" spans="1:2" ht="24.75" customHeight="1" x14ac:dyDescent="0.2">
      <c r="A8" s="2403" t="s">
        <v>2087</v>
      </c>
      <c r="B8" s="2404"/>
    </row>
    <row r="9" spans="1:2" ht="12" customHeight="1" x14ac:dyDescent="0.2">
      <c r="A9" s="2405" t="s">
        <v>1383</v>
      </c>
      <c r="B9" s="2406"/>
    </row>
    <row r="10" spans="1:2" ht="12.75" customHeight="1" x14ac:dyDescent="0.2">
      <c r="A10" s="1542"/>
      <c r="B10" s="1672" t="s">
        <v>1774</v>
      </c>
    </row>
  </sheetData>
  <mergeCells count="3">
    <mergeCell ref="A1:B1"/>
    <mergeCell ref="A8:B8"/>
    <mergeCell ref="A9:B9"/>
  </mergeCells>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2"/>
  <sheetViews>
    <sheetView workbookViewId="0">
      <selection sqref="A1:F1"/>
    </sheetView>
  </sheetViews>
  <sheetFormatPr defaultRowHeight="12.75" x14ac:dyDescent="0.2"/>
  <cols>
    <col min="1" max="1" width="30" style="1160" customWidth="1"/>
    <col min="2" max="2" width="8" style="1160" customWidth="1"/>
    <col min="3" max="3" width="32.42578125" style="1160" customWidth="1"/>
    <col min="4" max="4" width="25.5703125" style="1160" customWidth="1"/>
    <col min="5" max="5" width="9.85546875" style="1160" customWidth="1"/>
    <col min="6" max="6" width="9.7109375" style="1160" customWidth="1"/>
    <col min="7" max="258" width="9.140625" style="1160"/>
    <col min="259" max="262" width="14.140625" style="1160" customWidth="1"/>
    <col min="263" max="514" width="9.140625" style="1160"/>
    <col min="515" max="518" width="14.140625" style="1160" customWidth="1"/>
    <col min="519" max="770" width="9.140625" style="1160"/>
    <col min="771" max="774" width="14.140625" style="1160" customWidth="1"/>
    <col min="775" max="1026" width="9.140625" style="1160"/>
    <col min="1027" max="1030" width="14.140625" style="1160" customWidth="1"/>
    <col min="1031" max="1282" width="9.140625" style="1160"/>
    <col min="1283" max="1286" width="14.140625" style="1160" customWidth="1"/>
    <col min="1287" max="1538" width="9.140625" style="1160"/>
    <col min="1539" max="1542" width="14.140625" style="1160" customWidth="1"/>
    <col min="1543" max="1794" width="9.140625" style="1160"/>
    <col min="1795" max="1798" width="14.140625" style="1160" customWidth="1"/>
    <col min="1799" max="2050" width="9.140625" style="1160"/>
    <col min="2051" max="2054" width="14.140625" style="1160" customWidth="1"/>
    <col min="2055" max="2306" width="9.140625" style="1160"/>
    <col min="2307" max="2310" width="14.140625" style="1160" customWidth="1"/>
    <col min="2311" max="2562" width="9.140625" style="1160"/>
    <col min="2563" max="2566" width="14.140625" style="1160" customWidth="1"/>
    <col min="2567" max="2818" width="9.140625" style="1160"/>
    <col min="2819" max="2822" width="14.140625" style="1160" customWidth="1"/>
    <col min="2823" max="3074" width="9.140625" style="1160"/>
    <col min="3075" max="3078" width="14.140625" style="1160" customWidth="1"/>
    <col min="3079" max="3330" width="9.140625" style="1160"/>
    <col min="3331" max="3334" width="14.140625" style="1160" customWidth="1"/>
    <col min="3335" max="3586" width="9.140625" style="1160"/>
    <col min="3587" max="3590" width="14.140625" style="1160" customWidth="1"/>
    <col min="3591" max="3842" width="9.140625" style="1160"/>
    <col min="3843" max="3846" width="14.140625" style="1160" customWidth="1"/>
    <col min="3847" max="4098" width="9.140625" style="1160"/>
    <col min="4099" max="4102" width="14.140625" style="1160" customWidth="1"/>
    <col min="4103" max="4354" width="9.140625" style="1160"/>
    <col min="4355" max="4358" width="14.140625" style="1160" customWidth="1"/>
    <col min="4359" max="4610" width="9.140625" style="1160"/>
    <col min="4611" max="4614" width="14.140625" style="1160" customWidth="1"/>
    <col min="4615" max="4866" width="9.140625" style="1160"/>
    <col min="4867" max="4870" width="14.140625" style="1160" customWidth="1"/>
    <col min="4871" max="5122" width="9.140625" style="1160"/>
    <col min="5123" max="5126" width="14.140625" style="1160" customWidth="1"/>
    <col min="5127" max="5378" width="9.140625" style="1160"/>
    <col min="5379" max="5382" width="14.140625" style="1160" customWidth="1"/>
    <col min="5383" max="5634" width="9.140625" style="1160"/>
    <col min="5635" max="5638" width="14.140625" style="1160" customWidth="1"/>
    <col min="5639" max="5890" width="9.140625" style="1160"/>
    <col min="5891" max="5894" width="14.140625" style="1160" customWidth="1"/>
    <col min="5895" max="6146" width="9.140625" style="1160"/>
    <col min="6147" max="6150" width="14.140625" style="1160" customWidth="1"/>
    <col min="6151" max="6402" width="9.140625" style="1160"/>
    <col min="6403" max="6406" width="14.140625" style="1160" customWidth="1"/>
    <col min="6407" max="6658" width="9.140625" style="1160"/>
    <col min="6659" max="6662" width="14.140625" style="1160" customWidth="1"/>
    <col min="6663" max="6914" width="9.140625" style="1160"/>
    <col min="6915" max="6918" width="14.140625" style="1160" customWidth="1"/>
    <col min="6919" max="7170" width="9.140625" style="1160"/>
    <col min="7171" max="7174" width="14.140625" style="1160" customWidth="1"/>
    <col min="7175" max="7426" width="9.140625" style="1160"/>
    <col min="7427" max="7430" width="14.140625" style="1160" customWidth="1"/>
    <col min="7431" max="7682" width="9.140625" style="1160"/>
    <col min="7683" max="7686" width="14.140625" style="1160" customWidth="1"/>
    <col min="7687" max="7938" width="9.140625" style="1160"/>
    <col min="7939" max="7942" width="14.140625" style="1160" customWidth="1"/>
    <col min="7943" max="8194" width="9.140625" style="1160"/>
    <col min="8195" max="8198" width="14.140625" style="1160" customWidth="1"/>
    <col min="8199" max="8450" width="9.140625" style="1160"/>
    <col min="8451" max="8454" width="14.140625" style="1160" customWidth="1"/>
    <col min="8455" max="8706" width="9.140625" style="1160"/>
    <col min="8707" max="8710" width="14.140625" style="1160" customWidth="1"/>
    <col min="8711" max="8962" width="9.140625" style="1160"/>
    <col min="8963" max="8966" width="14.140625" style="1160" customWidth="1"/>
    <col min="8967" max="9218" width="9.140625" style="1160"/>
    <col min="9219" max="9222" width="14.140625" style="1160" customWidth="1"/>
    <col min="9223" max="9474" width="9.140625" style="1160"/>
    <col min="9475" max="9478" width="14.140625" style="1160" customWidth="1"/>
    <col min="9479" max="9730" width="9.140625" style="1160"/>
    <col min="9731" max="9734" width="14.140625" style="1160" customWidth="1"/>
    <col min="9735" max="9986" width="9.140625" style="1160"/>
    <col min="9987" max="9990" width="14.140625" style="1160" customWidth="1"/>
    <col min="9991" max="10242" width="9.140625" style="1160"/>
    <col min="10243" max="10246" width="14.140625" style="1160" customWidth="1"/>
    <col min="10247" max="10498" width="9.140625" style="1160"/>
    <col min="10499" max="10502" width="14.140625" style="1160" customWidth="1"/>
    <col min="10503" max="10754" width="9.140625" style="1160"/>
    <col min="10755" max="10758" width="14.140625" style="1160" customWidth="1"/>
    <col min="10759" max="11010" width="9.140625" style="1160"/>
    <col min="11011" max="11014" width="14.140625" style="1160" customWidth="1"/>
    <col min="11015" max="11266" width="9.140625" style="1160"/>
    <col min="11267" max="11270" width="14.140625" style="1160" customWidth="1"/>
    <col min="11271" max="11522" width="9.140625" style="1160"/>
    <col min="11523" max="11526" width="14.140625" style="1160" customWidth="1"/>
    <col min="11527" max="11778" width="9.140625" style="1160"/>
    <col min="11779" max="11782" width="14.140625" style="1160" customWidth="1"/>
    <col min="11783" max="12034" width="9.140625" style="1160"/>
    <col min="12035" max="12038" width="14.140625" style="1160" customWidth="1"/>
    <col min="12039" max="12290" width="9.140625" style="1160"/>
    <col min="12291" max="12294" width="14.140625" style="1160" customWidth="1"/>
    <col min="12295" max="12546" width="9.140625" style="1160"/>
    <col min="12547" max="12550" width="14.140625" style="1160" customWidth="1"/>
    <col min="12551" max="12802" width="9.140625" style="1160"/>
    <col min="12803" max="12806" width="14.140625" style="1160" customWidth="1"/>
    <col min="12807" max="13058" width="9.140625" style="1160"/>
    <col min="13059" max="13062" width="14.140625" style="1160" customWidth="1"/>
    <col min="13063" max="13314" width="9.140625" style="1160"/>
    <col min="13315" max="13318" width="14.140625" style="1160" customWidth="1"/>
    <col min="13319" max="13570" width="9.140625" style="1160"/>
    <col min="13571" max="13574" width="14.140625" style="1160" customWidth="1"/>
    <col min="13575" max="13826" width="9.140625" style="1160"/>
    <col min="13827" max="13830" width="14.140625" style="1160" customWidth="1"/>
    <col min="13831" max="14082" width="9.140625" style="1160"/>
    <col min="14083" max="14086" width="14.140625" style="1160" customWidth="1"/>
    <col min="14087" max="14338" width="9.140625" style="1160"/>
    <col min="14339" max="14342" width="14.140625" style="1160" customWidth="1"/>
    <col min="14343" max="14594" width="9.140625" style="1160"/>
    <col min="14595" max="14598" width="14.140625" style="1160" customWidth="1"/>
    <col min="14599" max="14850" width="9.140625" style="1160"/>
    <col min="14851" max="14854" width="14.140625" style="1160" customWidth="1"/>
    <col min="14855" max="15106" width="9.140625" style="1160"/>
    <col min="15107" max="15110" width="14.140625" style="1160" customWidth="1"/>
    <col min="15111" max="15362" width="9.140625" style="1160"/>
    <col min="15363" max="15366" width="14.140625" style="1160" customWidth="1"/>
    <col min="15367" max="15618" width="9.140625" style="1160"/>
    <col min="15619" max="15622" width="14.140625" style="1160" customWidth="1"/>
    <col min="15623" max="15874" width="9.140625" style="1160"/>
    <col min="15875" max="15878" width="14.140625" style="1160" customWidth="1"/>
    <col min="15879" max="16130" width="9.140625" style="1160"/>
    <col min="16131" max="16134" width="14.140625" style="1160" customWidth="1"/>
    <col min="16135" max="16384" width="9.140625" style="1160"/>
  </cols>
  <sheetData>
    <row r="1" spans="1:6" ht="16.5" x14ac:dyDescent="0.2">
      <c r="A1" s="2407" t="s">
        <v>1502</v>
      </c>
      <c r="B1" s="2008"/>
      <c r="C1" s="2008"/>
      <c r="D1" s="2407"/>
      <c r="E1" s="2407"/>
      <c r="F1" s="2407"/>
    </row>
    <row r="2" spans="1:6" ht="45" customHeight="1" x14ac:dyDescent="0.2">
      <c r="A2" s="2408" t="s">
        <v>632</v>
      </c>
      <c r="B2" s="1380" t="s">
        <v>1557</v>
      </c>
      <c r="C2" s="2408" t="s">
        <v>1499</v>
      </c>
      <c r="D2" s="2408" t="s">
        <v>1500</v>
      </c>
      <c r="E2" s="2413" t="s">
        <v>633</v>
      </c>
      <c r="F2" s="2413" t="s">
        <v>634</v>
      </c>
    </row>
    <row r="3" spans="1:6" ht="21" customHeight="1" x14ac:dyDescent="0.2">
      <c r="A3" s="2409"/>
      <c r="B3" s="1381"/>
      <c r="C3" s="2409"/>
      <c r="D3" s="2409"/>
      <c r="E3" s="2413"/>
      <c r="F3" s="2413"/>
    </row>
    <row r="4" spans="1:6" ht="16.5" customHeight="1" x14ac:dyDescent="0.2">
      <c r="A4" s="2410"/>
      <c r="B4" s="1372" t="s">
        <v>1558</v>
      </c>
      <c r="C4" s="2410"/>
      <c r="D4" s="2410"/>
      <c r="E4" s="1382" t="s">
        <v>880</v>
      </c>
      <c r="F4" s="1382" t="s">
        <v>880</v>
      </c>
    </row>
    <row r="5" spans="1:6" ht="16.5" customHeight="1" x14ac:dyDescent="0.2">
      <c r="A5" s="1384"/>
      <c r="B5" s="1385"/>
      <c r="C5" s="1385"/>
      <c r="D5" s="1384"/>
      <c r="E5" s="1383"/>
      <c r="F5" s="1383"/>
    </row>
    <row r="6" spans="1:6" ht="16.5" customHeight="1" x14ac:dyDescent="0.2">
      <c r="A6" s="1384"/>
      <c r="B6" s="1385"/>
      <c r="C6" s="1385"/>
      <c r="D6" s="1384"/>
      <c r="E6" s="1383"/>
      <c r="F6" s="1383"/>
    </row>
    <row r="7" spans="1:6" ht="16.5" customHeight="1" x14ac:dyDescent="0.2">
      <c r="A7" s="1384"/>
      <c r="B7" s="1385"/>
      <c r="C7" s="1385"/>
      <c r="D7" s="1384"/>
      <c r="E7" s="1383"/>
      <c r="F7" s="1383"/>
    </row>
    <row r="8" spans="1:6" ht="16.5" customHeight="1" x14ac:dyDescent="0.2">
      <c r="A8" s="1384"/>
      <c r="B8" s="1385"/>
      <c r="C8" s="1385"/>
      <c r="D8" s="1384"/>
      <c r="E8" s="1383"/>
      <c r="F8" s="1383"/>
    </row>
    <row r="9" spans="1:6" ht="16.5" customHeight="1" x14ac:dyDescent="0.2">
      <c r="A9" s="1384"/>
      <c r="B9" s="1385"/>
      <c r="C9" s="1385"/>
      <c r="D9" s="1384"/>
      <c r="E9" s="1383"/>
      <c r="F9" s="1383"/>
    </row>
    <row r="10" spans="1:6" ht="16.5" customHeight="1" x14ac:dyDescent="0.2">
      <c r="A10" s="1384"/>
      <c r="B10" s="1385"/>
      <c r="C10" s="1385"/>
      <c r="D10" s="1384"/>
      <c r="E10" s="1383"/>
      <c r="F10" s="1383"/>
    </row>
    <row r="11" spans="1:6" ht="16.5" customHeight="1" x14ac:dyDescent="0.2">
      <c r="A11" s="1384"/>
      <c r="B11" s="1385"/>
      <c r="C11" s="1385"/>
      <c r="D11" s="1384"/>
      <c r="E11" s="1383"/>
      <c r="F11" s="1383"/>
    </row>
    <row r="12" spans="1:6" x14ac:dyDescent="0.2">
      <c r="A12" s="2411" t="s">
        <v>1501</v>
      </c>
      <c r="B12" s="2412"/>
      <c r="C12" s="2412"/>
      <c r="D12" s="2412"/>
      <c r="E12" s="2412"/>
      <c r="F12" s="1287" t="s">
        <v>1264</v>
      </c>
    </row>
  </sheetData>
  <mergeCells count="7">
    <mergeCell ref="A1:F1"/>
    <mergeCell ref="C2:C4"/>
    <mergeCell ref="D2:D4"/>
    <mergeCell ref="A2:A4"/>
    <mergeCell ref="A12:E12"/>
    <mergeCell ref="E2:E3"/>
    <mergeCell ref="F2:F3"/>
  </mergeCells>
  <pageMargins left="0.7" right="0.7" top="0.75" bottom="0.75" header="0.3" footer="0.3"/>
  <pageSetup paperSize="9"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6"/>
  <sheetViews>
    <sheetView workbookViewId="0">
      <selection sqref="A1:C1"/>
    </sheetView>
  </sheetViews>
  <sheetFormatPr defaultRowHeight="12.75" x14ac:dyDescent="0.2"/>
  <cols>
    <col min="1" max="3" width="32.140625" style="1377" customWidth="1"/>
    <col min="4" max="6" width="14.140625" style="1377" hidden="1" customWidth="1"/>
    <col min="7" max="254" width="9.140625" style="1160"/>
    <col min="255" max="255" width="4.7109375" style="1160" customWidth="1"/>
    <col min="256" max="256" width="6" style="1160" customWidth="1"/>
    <col min="257" max="258" width="15" style="1160" customWidth="1"/>
    <col min="259" max="262" width="14.140625" style="1160" customWidth="1"/>
    <col min="263" max="510" width="9.140625" style="1160"/>
    <col min="511" max="511" width="4.7109375" style="1160" customWidth="1"/>
    <col min="512" max="512" width="6" style="1160" customWidth="1"/>
    <col min="513" max="514" width="15" style="1160" customWidth="1"/>
    <col min="515" max="518" width="14.140625" style="1160" customWidth="1"/>
    <col min="519" max="766" width="9.140625" style="1160"/>
    <col min="767" max="767" width="4.7109375" style="1160" customWidth="1"/>
    <col min="768" max="768" width="6" style="1160" customWidth="1"/>
    <col min="769" max="770" width="15" style="1160" customWidth="1"/>
    <col min="771" max="774" width="14.140625" style="1160" customWidth="1"/>
    <col min="775" max="1022" width="9.140625" style="1160"/>
    <col min="1023" max="1023" width="4.7109375" style="1160" customWidth="1"/>
    <col min="1024" max="1024" width="6" style="1160" customWidth="1"/>
    <col min="1025" max="1026" width="15" style="1160" customWidth="1"/>
    <col min="1027" max="1030" width="14.140625" style="1160" customWidth="1"/>
    <col min="1031" max="1278" width="9.140625" style="1160"/>
    <col min="1279" max="1279" width="4.7109375" style="1160" customWidth="1"/>
    <col min="1280" max="1280" width="6" style="1160" customWidth="1"/>
    <col min="1281" max="1282" width="15" style="1160" customWidth="1"/>
    <col min="1283" max="1286" width="14.140625" style="1160" customWidth="1"/>
    <col min="1287" max="1534" width="9.140625" style="1160"/>
    <col min="1535" max="1535" width="4.7109375" style="1160" customWidth="1"/>
    <col min="1536" max="1536" width="6" style="1160" customWidth="1"/>
    <col min="1537" max="1538" width="15" style="1160" customWidth="1"/>
    <col min="1539" max="1542" width="14.140625" style="1160" customWidth="1"/>
    <col min="1543" max="1790" width="9.140625" style="1160"/>
    <col min="1791" max="1791" width="4.7109375" style="1160" customWidth="1"/>
    <col min="1792" max="1792" width="6" style="1160" customWidth="1"/>
    <col min="1793" max="1794" width="15" style="1160" customWidth="1"/>
    <col min="1795" max="1798" width="14.140625" style="1160" customWidth="1"/>
    <col min="1799" max="2046" width="9.140625" style="1160"/>
    <col min="2047" max="2047" width="4.7109375" style="1160" customWidth="1"/>
    <col min="2048" max="2048" width="6" style="1160" customWidth="1"/>
    <col min="2049" max="2050" width="15" style="1160" customWidth="1"/>
    <col min="2051" max="2054" width="14.140625" style="1160" customWidth="1"/>
    <col min="2055" max="2302" width="9.140625" style="1160"/>
    <col min="2303" max="2303" width="4.7109375" style="1160" customWidth="1"/>
    <col min="2304" max="2304" width="6" style="1160" customWidth="1"/>
    <col min="2305" max="2306" width="15" style="1160" customWidth="1"/>
    <col min="2307" max="2310" width="14.140625" style="1160" customWidth="1"/>
    <col min="2311" max="2558" width="9.140625" style="1160"/>
    <col min="2559" max="2559" width="4.7109375" style="1160" customWidth="1"/>
    <col min="2560" max="2560" width="6" style="1160" customWidth="1"/>
    <col min="2561" max="2562" width="15" style="1160" customWidth="1"/>
    <col min="2563" max="2566" width="14.140625" style="1160" customWidth="1"/>
    <col min="2567" max="2814" width="9.140625" style="1160"/>
    <col min="2815" max="2815" width="4.7109375" style="1160" customWidth="1"/>
    <col min="2816" max="2816" width="6" style="1160" customWidth="1"/>
    <col min="2817" max="2818" width="15" style="1160" customWidth="1"/>
    <col min="2819" max="2822" width="14.140625" style="1160" customWidth="1"/>
    <col min="2823" max="3070" width="9.140625" style="1160"/>
    <col min="3071" max="3071" width="4.7109375" style="1160" customWidth="1"/>
    <col min="3072" max="3072" width="6" style="1160" customWidth="1"/>
    <col min="3073" max="3074" width="15" style="1160" customWidth="1"/>
    <col min="3075" max="3078" width="14.140625" style="1160" customWidth="1"/>
    <col min="3079" max="3326" width="9.140625" style="1160"/>
    <col min="3327" max="3327" width="4.7109375" style="1160" customWidth="1"/>
    <col min="3328" max="3328" width="6" style="1160" customWidth="1"/>
    <col min="3329" max="3330" width="15" style="1160" customWidth="1"/>
    <col min="3331" max="3334" width="14.140625" style="1160" customWidth="1"/>
    <col min="3335" max="3582" width="9.140625" style="1160"/>
    <col min="3583" max="3583" width="4.7109375" style="1160" customWidth="1"/>
    <col min="3584" max="3584" width="6" style="1160" customWidth="1"/>
    <col min="3585" max="3586" width="15" style="1160" customWidth="1"/>
    <col min="3587" max="3590" width="14.140625" style="1160" customWidth="1"/>
    <col min="3591" max="3838" width="9.140625" style="1160"/>
    <col min="3839" max="3839" width="4.7109375" style="1160" customWidth="1"/>
    <col min="3840" max="3840" width="6" style="1160" customWidth="1"/>
    <col min="3841" max="3842" width="15" style="1160" customWidth="1"/>
    <col min="3843" max="3846" width="14.140625" style="1160" customWidth="1"/>
    <col min="3847" max="4094" width="9.140625" style="1160"/>
    <col min="4095" max="4095" width="4.7109375" style="1160" customWidth="1"/>
    <col min="4096" max="4096" width="6" style="1160" customWidth="1"/>
    <col min="4097" max="4098" width="15" style="1160" customWidth="1"/>
    <col min="4099" max="4102" width="14.140625" style="1160" customWidth="1"/>
    <col min="4103" max="4350" width="9.140625" style="1160"/>
    <col min="4351" max="4351" width="4.7109375" style="1160" customWidth="1"/>
    <col min="4352" max="4352" width="6" style="1160" customWidth="1"/>
    <col min="4353" max="4354" width="15" style="1160" customWidth="1"/>
    <col min="4355" max="4358" width="14.140625" style="1160" customWidth="1"/>
    <col min="4359" max="4606" width="9.140625" style="1160"/>
    <col min="4607" max="4607" width="4.7109375" style="1160" customWidth="1"/>
    <col min="4608" max="4608" width="6" style="1160" customWidth="1"/>
    <col min="4609" max="4610" width="15" style="1160" customWidth="1"/>
    <col min="4611" max="4614" width="14.140625" style="1160" customWidth="1"/>
    <col min="4615" max="4862" width="9.140625" style="1160"/>
    <col min="4863" max="4863" width="4.7109375" style="1160" customWidth="1"/>
    <col min="4864" max="4864" width="6" style="1160" customWidth="1"/>
    <col min="4865" max="4866" width="15" style="1160" customWidth="1"/>
    <col min="4867" max="4870" width="14.140625" style="1160" customWidth="1"/>
    <col min="4871" max="5118" width="9.140625" style="1160"/>
    <col min="5119" max="5119" width="4.7109375" style="1160" customWidth="1"/>
    <col min="5120" max="5120" width="6" style="1160" customWidth="1"/>
    <col min="5121" max="5122" width="15" style="1160" customWidth="1"/>
    <col min="5123" max="5126" width="14.140625" style="1160" customWidth="1"/>
    <col min="5127" max="5374" width="9.140625" style="1160"/>
    <col min="5375" max="5375" width="4.7109375" style="1160" customWidth="1"/>
    <col min="5376" max="5376" width="6" style="1160" customWidth="1"/>
    <col min="5377" max="5378" width="15" style="1160" customWidth="1"/>
    <col min="5379" max="5382" width="14.140625" style="1160" customWidth="1"/>
    <col min="5383" max="5630" width="9.140625" style="1160"/>
    <col min="5631" max="5631" width="4.7109375" style="1160" customWidth="1"/>
    <col min="5632" max="5632" width="6" style="1160" customWidth="1"/>
    <col min="5633" max="5634" width="15" style="1160" customWidth="1"/>
    <col min="5635" max="5638" width="14.140625" style="1160" customWidth="1"/>
    <col min="5639" max="5886" width="9.140625" style="1160"/>
    <col min="5887" max="5887" width="4.7109375" style="1160" customWidth="1"/>
    <col min="5888" max="5888" width="6" style="1160" customWidth="1"/>
    <col min="5889" max="5890" width="15" style="1160" customWidth="1"/>
    <col min="5891" max="5894" width="14.140625" style="1160" customWidth="1"/>
    <col min="5895" max="6142" width="9.140625" style="1160"/>
    <col min="6143" max="6143" width="4.7109375" style="1160" customWidth="1"/>
    <col min="6144" max="6144" width="6" style="1160" customWidth="1"/>
    <col min="6145" max="6146" width="15" style="1160" customWidth="1"/>
    <col min="6147" max="6150" width="14.140625" style="1160" customWidth="1"/>
    <col min="6151" max="6398" width="9.140625" style="1160"/>
    <col min="6399" max="6399" width="4.7109375" style="1160" customWidth="1"/>
    <col min="6400" max="6400" width="6" style="1160" customWidth="1"/>
    <col min="6401" max="6402" width="15" style="1160" customWidth="1"/>
    <col min="6403" max="6406" width="14.140625" style="1160" customWidth="1"/>
    <col min="6407" max="6654" width="9.140625" style="1160"/>
    <col min="6655" max="6655" width="4.7109375" style="1160" customWidth="1"/>
    <col min="6656" max="6656" width="6" style="1160" customWidth="1"/>
    <col min="6657" max="6658" width="15" style="1160" customWidth="1"/>
    <col min="6659" max="6662" width="14.140625" style="1160" customWidth="1"/>
    <col min="6663" max="6910" width="9.140625" style="1160"/>
    <col min="6911" max="6911" width="4.7109375" style="1160" customWidth="1"/>
    <col min="6912" max="6912" width="6" style="1160" customWidth="1"/>
    <col min="6913" max="6914" width="15" style="1160" customWidth="1"/>
    <col min="6915" max="6918" width="14.140625" style="1160" customWidth="1"/>
    <col min="6919" max="7166" width="9.140625" style="1160"/>
    <col min="7167" max="7167" width="4.7109375" style="1160" customWidth="1"/>
    <col min="7168" max="7168" width="6" style="1160" customWidth="1"/>
    <col min="7169" max="7170" width="15" style="1160" customWidth="1"/>
    <col min="7171" max="7174" width="14.140625" style="1160" customWidth="1"/>
    <col min="7175" max="7422" width="9.140625" style="1160"/>
    <col min="7423" max="7423" width="4.7109375" style="1160" customWidth="1"/>
    <col min="7424" max="7424" width="6" style="1160" customWidth="1"/>
    <col min="7425" max="7426" width="15" style="1160" customWidth="1"/>
    <col min="7427" max="7430" width="14.140625" style="1160" customWidth="1"/>
    <col min="7431" max="7678" width="9.140625" style="1160"/>
    <col min="7679" max="7679" width="4.7109375" style="1160" customWidth="1"/>
    <col min="7680" max="7680" width="6" style="1160" customWidth="1"/>
    <col min="7681" max="7682" width="15" style="1160" customWidth="1"/>
    <col min="7683" max="7686" width="14.140625" style="1160" customWidth="1"/>
    <col min="7687" max="7934" width="9.140625" style="1160"/>
    <col min="7935" max="7935" width="4.7109375" style="1160" customWidth="1"/>
    <col min="7936" max="7936" width="6" style="1160" customWidth="1"/>
    <col min="7937" max="7938" width="15" style="1160" customWidth="1"/>
    <col min="7939" max="7942" width="14.140625" style="1160" customWidth="1"/>
    <col min="7943" max="8190" width="9.140625" style="1160"/>
    <col min="8191" max="8191" width="4.7109375" style="1160" customWidth="1"/>
    <col min="8192" max="8192" width="6" style="1160" customWidth="1"/>
    <col min="8193" max="8194" width="15" style="1160" customWidth="1"/>
    <col min="8195" max="8198" width="14.140625" style="1160" customWidth="1"/>
    <col min="8199" max="8446" width="9.140625" style="1160"/>
    <col min="8447" max="8447" width="4.7109375" style="1160" customWidth="1"/>
    <col min="8448" max="8448" width="6" style="1160" customWidth="1"/>
    <col min="8449" max="8450" width="15" style="1160" customWidth="1"/>
    <col min="8451" max="8454" width="14.140625" style="1160" customWidth="1"/>
    <col min="8455" max="8702" width="9.140625" style="1160"/>
    <col min="8703" max="8703" width="4.7109375" style="1160" customWidth="1"/>
    <col min="8704" max="8704" width="6" style="1160" customWidth="1"/>
    <col min="8705" max="8706" width="15" style="1160" customWidth="1"/>
    <col min="8707" max="8710" width="14.140625" style="1160" customWidth="1"/>
    <col min="8711" max="8958" width="9.140625" style="1160"/>
    <col min="8959" max="8959" width="4.7109375" style="1160" customWidth="1"/>
    <col min="8960" max="8960" width="6" style="1160" customWidth="1"/>
    <col min="8961" max="8962" width="15" style="1160" customWidth="1"/>
    <col min="8963" max="8966" width="14.140625" style="1160" customWidth="1"/>
    <col min="8967" max="9214" width="9.140625" style="1160"/>
    <col min="9215" max="9215" width="4.7109375" style="1160" customWidth="1"/>
    <col min="9216" max="9216" width="6" style="1160" customWidth="1"/>
    <col min="9217" max="9218" width="15" style="1160" customWidth="1"/>
    <col min="9219" max="9222" width="14.140625" style="1160" customWidth="1"/>
    <col min="9223" max="9470" width="9.140625" style="1160"/>
    <col min="9471" max="9471" width="4.7109375" style="1160" customWidth="1"/>
    <col min="9472" max="9472" width="6" style="1160" customWidth="1"/>
    <col min="9473" max="9474" width="15" style="1160" customWidth="1"/>
    <col min="9475" max="9478" width="14.140625" style="1160" customWidth="1"/>
    <col min="9479" max="9726" width="9.140625" style="1160"/>
    <col min="9727" max="9727" width="4.7109375" style="1160" customWidth="1"/>
    <col min="9728" max="9728" width="6" style="1160" customWidth="1"/>
    <col min="9729" max="9730" width="15" style="1160" customWidth="1"/>
    <col min="9731" max="9734" width="14.140625" style="1160" customWidth="1"/>
    <col min="9735" max="9982" width="9.140625" style="1160"/>
    <col min="9983" max="9983" width="4.7109375" style="1160" customWidth="1"/>
    <col min="9984" max="9984" width="6" style="1160" customWidth="1"/>
    <col min="9985" max="9986" width="15" style="1160" customWidth="1"/>
    <col min="9987" max="9990" width="14.140625" style="1160" customWidth="1"/>
    <col min="9991" max="10238" width="9.140625" style="1160"/>
    <col min="10239" max="10239" width="4.7109375" style="1160" customWidth="1"/>
    <col min="10240" max="10240" width="6" style="1160" customWidth="1"/>
    <col min="10241" max="10242" width="15" style="1160" customWidth="1"/>
    <col min="10243" max="10246" width="14.140625" style="1160" customWidth="1"/>
    <col min="10247" max="10494" width="9.140625" style="1160"/>
    <col min="10495" max="10495" width="4.7109375" style="1160" customWidth="1"/>
    <col min="10496" max="10496" width="6" style="1160" customWidth="1"/>
    <col min="10497" max="10498" width="15" style="1160" customWidth="1"/>
    <col min="10499" max="10502" width="14.140625" style="1160" customWidth="1"/>
    <col min="10503" max="10750" width="9.140625" style="1160"/>
    <col min="10751" max="10751" width="4.7109375" style="1160" customWidth="1"/>
    <col min="10752" max="10752" width="6" style="1160" customWidth="1"/>
    <col min="10753" max="10754" width="15" style="1160" customWidth="1"/>
    <col min="10755" max="10758" width="14.140625" style="1160" customWidth="1"/>
    <col min="10759" max="11006" width="9.140625" style="1160"/>
    <col min="11007" max="11007" width="4.7109375" style="1160" customWidth="1"/>
    <col min="11008" max="11008" width="6" style="1160" customWidth="1"/>
    <col min="11009" max="11010" width="15" style="1160" customWidth="1"/>
    <col min="11011" max="11014" width="14.140625" style="1160" customWidth="1"/>
    <col min="11015" max="11262" width="9.140625" style="1160"/>
    <col min="11263" max="11263" width="4.7109375" style="1160" customWidth="1"/>
    <col min="11264" max="11264" width="6" style="1160" customWidth="1"/>
    <col min="11265" max="11266" width="15" style="1160" customWidth="1"/>
    <col min="11267" max="11270" width="14.140625" style="1160" customWidth="1"/>
    <col min="11271" max="11518" width="9.140625" style="1160"/>
    <col min="11519" max="11519" width="4.7109375" style="1160" customWidth="1"/>
    <col min="11520" max="11520" width="6" style="1160" customWidth="1"/>
    <col min="11521" max="11522" width="15" style="1160" customWidth="1"/>
    <col min="11523" max="11526" width="14.140625" style="1160" customWidth="1"/>
    <col min="11527" max="11774" width="9.140625" style="1160"/>
    <col min="11775" max="11775" width="4.7109375" style="1160" customWidth="1"/>
    <col min="11776" max="11776" width="6" style="1160" customWidth="1"/>
    <col min="11777" max="11778" width="15" style="1160" customWidth="1"/>
    <col min="11779" max="11782" width="14.140625" style="1160" customWidth="1"/>
    <col min="11783" max="12030" width="9.140625" style="1160"/>
    <col min="12031" max="12031" width="4.7109375" style="1160" customWidth="1"/>
    <col min="12032" max="12032" width="6" style="1160" customWidth="1"/>
    <col min="12033" max="12034" width="15" style="1160" customWidth="1"/>
    <col min="12035" max="12038" width="14.140625" style="1160" customWidth="1"/>
    <col min="12039" max="12286" width="9.140625" style="1160"/>
    <col min="12287" max="12287" width="4.7109375" style="1160" customWidth="1"/>
    <col min="12288" max="12288" width="6" style="1160" customWidth="1"/>
    <col min="12289" max="12290" width="15" style="1160" customWidth="1"/>
    <col min="12291" max="12294" width="14.140625" style="1160" customWidth="1"/>
    <col min="12295" max="12542" width="9.140625" style="1160"/>
    <col min="12543" max="12543" width="4.7109375" style="1160" customWidth="1"/>
    <col min="12544" max="12544" width="6" style="1160" customWidth="1"/>
    <col min="12545" max="12546" width="15" style="1160" customWidth="1"/>
    <col min="12547" max="12550" width="14.140625" style="1160" customWidth="1"/>
    <col min="12551" max="12798" width="9.140625" style="1160"/>
    <col min="12799" max="12799" width="4.7109375" style="1160" customWidth="1"/>
    <col min="12800" max="12800" width="6" style="1160" customWidth="1"/>
    <col min="12801" max="12802" width="15" style="1160" customWidth="1"/>
    <col min="12803" max="12806" width="14.140625" style="1160" customWidth="1"/>
    <col min="12807" max="13054" width="9.140625" style="1160"/>
    <col min="13055" max="13055" width="4.7109375" style="1160" customWidth="1"/>
    <col min="13056" max="13056" width="6" style="1160" customWidth="1"/>
    <col min="13057" max="13058" width="15" style="1160" customWidth="1"/>
    <col min="13059" max="13062" width="14.140625" style="1160" customWidth="1"/>
    <col min="13063" max="13310" width="9.140625" style="1160"/>
    <col min="13311" max="13311" width="4.7109375" style="1160" customWidth="1"/>
    <col min="13312" max="13312" width="6" style="1160" customWidth="1"/>
    <col min="13313" max="13314" width="15" style="1160" customWidth="1"/>
    <col min="13315" max="13318" width="14.140625" style="1160" customWidth="1"/>
    <col min="13319" max="13566" width="9.140625" style="1160"/>
    <col min="13567" max="13567" width="4.7109375" style="1160" customWidth="1"/>
    <col min="13568" max="13568" width="6" style="1160" customWidth="1"/>
    <col min="13569" max="13570" width="15" style="1160" customWidth="1"/>
    <col min="13571" max="13574" width="14.140625" style="1160" customWidth="1"/>
    <col min="13575" max="13822" width="9.140625" style="1160"/>
    <col min="13823" max="13823" width="4.7109375" style="1160" customWidth="1"/>
    <col min="13824" max="13824" width="6" style="1160" customWidth="1"/>
    <col min="13825" max="13826" width="15" style="1160" customWidth="1"/>
    <col min="13827" max="13830" width="14.140625" style="1160" customWidth="1"/>
    <col min="13831" max="14078" width="9.140625" style="1160"/>
    <col min="14079" max="14079" width="4.7109375" style="1160" customWidth="1"/>
    <col min="14080" max="14080" width="6" style="1160" customWidth="1"/>
    <col min="14081" max="14082" width="15" style="1160" customWidth="1"/>
    <col min="14083" max="14086" width="14.140625" style="1160" customWidth="1"/>
    <col min="14087" max="14334" width="9.140625" style="1160"/>
    <col min="14335" max="14335" width="4.7109375" style="1160" customWidth="1"/>
    <col min="14336" max="14336" width="6" style="1160" customWidth="1"/>
    <col min="14337" max="14338" width="15" style="1160" customWidth="1"/>
    <col min="14339" max="14342" width="14.140625" style="1160" customWidth="1"/>
    <col min="14343" max="14590" width="9.140625" style="1160"/>
    <col min="14591" max="14591" width="4.7109375" style="1160" customWidth="1"/>
    <col min="14592" max="14592" width="6" style="1160" customWidth="1"/>
    <col min="14593" max="14594" width="15" style="1160" customWidth="1"/>
    <col min="14595" max="14598" width="14.140625" style="1160" customWidth="1"/>
    <col min="14599" max="14846" width="9.140625" style="1160"/>
    <col min="14847" max="14847" width="4.7109375" style="1160" customWidth="1"/>
    <col min="14848" max="14848" width="6" style="1160" customWidth="1"/>
    <col min="14849" max="14850" width="15" style="1160" customWidth="1"/>
    <col min="14851" max="14854" width="14.140625" style="1160" customWidth="1"/>
    <col min="14855" max="15102" width="9.140625" style="1160"/>
    <col min="15103" max="15103" width="4.7109375" style="1160" customWidth="1"/>
    <col min="15104" max="15104" width="6" style="1160" customWidth="1"/>
    <col min="15105" max="15106" width="15" style="1160" customWidth="1"/>
    <col min="15107" max="15110" width="14.140625" style="1160" customWidth="1"/>
    <col min="15111" max="15358" width="9.140625" style="1160"/>
    <col min="15359" max="15359" width="4.7109375" style="1160" customWidth="1"/>
    <col min="15360" max="15360" width="6" style="1160" customWidth="1"/>
    <col min="15361" max="15362" width="15" style="1160" customWidth="1"/>
    <col min="15363" max="15366" width="14.140625" style="1160" customWidth="1"/>
    <col min="15367" max="15614" width="9.140625" style="1160"/>
    <col min="15615" max="15615" width="4.7109375" style="1160" customWidth="1"/>
    <col min="15616" max="15616" width="6" style="1160" customWidth="1"/>
    <col min="15617" max="15618" width="15" style="1160" customWidth="1"/>
    <col min="15619" max="15622" width="14.140625" style="1160" customWidth="1"/>
    <col min="15623" max="15870" width="9.140625" style="1160"/>
    <col min="15871" max="15871" width="4.7109375" style="1160" customWidth="1"/>
    <col min="15872" max="15872" width="6" style="1160" customWidth="1"/>
    <col min="15873" max="15874" width="15" style="1160" customWidth="1"/>
    <col min="15875" max="15878" width="14.140625" style="1160" customWidth="1"/>
    <col min="15879" max="16126" width="9.140625" style="1160"/>
    <col min="16127" max="16127" width="4.7109375" style="1160" customWidth="1"/>
    <col min="16128" max="16128" width="6" style="1160" customWidth="1"/>
    <col min="16129" max="16130" width="15" style="1160" customWidth="1"/>
    <col min="16131" max="16134" width="14.140625" style="1160" customWidth="1"/>
    <col min="16135" max="16384" width="9.140625" style="1160"/>
  </cols>
  <sheetData>
    <row r="1" spans="1:6" ht="16.5" x14ac:dyDescent="0.2">
      <c r="A1" s="2415" t="s">
        <v>1503</v>
      </c>
      <c r="B1" s="2416"/>
      <c r="C1" s="2417"/>
      <c r="D1" s="1369"/>
      <c r="E1" s="1369"/>
      <c r="F1" s="1370"/>
    </row>
    <row r="2" spans="1:6" ht="22.5" customHeight="1" x14ac:dyDescent="0.2">
      <c r="A2" s="1371" t="s">
        <v>635</v>
      </c>
      <c r="B2" s="2418" t="s">
        <v>636</v>
      </c>
      <c r="C2" s="2419"/>
      <c r="D2" s="2426" t="s">
        <v>637</v>
      </c>
      <c r="E2" s="2414" t="s">
        <v>638</v>
      </c>
      <c r="F2" s="2414" t="s">
        <v>634</v>
      </c>
    </row>
    <row r="3" spans="1:6" ht="16.5" customHeight="1" x14ac:dyDescent="0.2">
      <c r="A3" s="1372"/>
      <c r="B3" s="2420"/>
      <c r="C3" s="2421"/>
      <c r="D3" s="2426"/>
      <c r="E3" s="2414"/>
      <c r="F3" s="2414"/>
    </row>
    <row r="4" spans="1:6" ht="16.5" customHeight="1" x14ac:dyDescent="0.2">
      <c r="A4" s="1378"/>
      <c r="B4" s="2424"/>
      <c r="C4" s="2425"/>
      <c r="D4" s="1368"/>
      <c r="E4" s="1367"/>
      <c r="F4" s="1367"/>
    </row>
    <row r="5" spans="1:6" ht="16.5" customHeight="1" x14ac:dyDescent="0.2">
      <c r="A5" s="1378"/>
      <c r="B5" s="2424"/>
      <c r="C5" s="2425"/>
      <c r="D5" s="1368"/>
      <c r="E5" s="1367"/>
      <c r="F5" s="1367"/>
    </row>
    <row r="6" spans="1:6" ht="16.5" customHeight="1" x14ac:dyDescent="0.2">
      <c r="A6" s="1379"/>
      <c r="B6" s="2422"/>
      <c r="C6" s="2423"/>
      <c r="D6" s="1368" t="s">
        <v>639</v>
      </c>
      <c r="E6" s="1373"/>
      <c r="F6" s="1373"/>
    </row>
    <row r="7" spans="1:6" ht="16.5" customHeight="1" x14ac:dyDescent="0.2">
      <c r="A7" s="1379"/>
      <c r="B7" s="2422"/>
      <c r="C7" s="2423"/>
      <c r="D7" s="1374"/>
      <c r="E7" s="1373"/>
      <c r="F7" s="1373"/>
    </row>
    <row r="8" spans="1:6" ht="16.5" customHeight="1" x14ac:dyDescent="0.2">
      <c r="A8" s="1379"/>
      <c r="B8" s="2422" t="s">
        <v>2</v>
      </c>
      <c r="C8" s="2423"/>
      <c r="D8" s="1374"/>
      <c r="E8" s="1373"/>
      <c r="F8" s="1373"/>
    </row>
    <row r="9" spans="1:6" ht="16.5" customHeight="1" x14ac:dyDescent="0.2">
      <c r="A9" s="1379"/>
      <c r="B9" s="2422"/>
      <c r="C9" s="2423"/>
      <c r="D9" s="1374"/>
      <c r="E9" s="1373"/>
      <c r="F9" s="1373"/>
    </row>
    <row r="10" spans="1:6" ht="16.5" customHeight="1" x14ac:dyDescent="0.2">
      <c r="A10" s="1379"/>
      <c r="B10" s="2422"/>
      <c r="C10" s="2423"/>
      <c r="D10" s="1374"/>
      <c r="E10" s="1373"/>
      <c r="F10" s="1373"/>
    </row>
    <row r="11" spans="1:6" ht="16.5" customHeight="1" x14ac:dyDescent="0.2">
      <c r="A11" s="1379"/>
      <c r="B11" s="2422"/>
      <c r="C11" s="2423"/>
      <c r="D11" s="1374"/>
      <c r="E11" s="1373"/>
      <c r="F11" s="1373"/>
    </row>
    <row r="12" spans="1:6" ht="16.5" customHeight="1" x14ac:dyDescent="0.2">
      <c r="A12" s="1379"/>
      <c r="B12" s="2422"/>
      <c r="C12" s="2423"/>
      <c r="D12" s="1374"/>
      <c r="E12" s="1373"/>
      <c r="F12" s="1373"/>
    </row>
    <row r="13" spans="1:6" ht="16.5" customHeight="1" x14ac:dyDescent="0.2">
      <c r="A13" s="1379"/>
      <c r="B13" s="2422"/>
      <c r="C13" s="2423"/>
      <c r="D13" s="1374"/>
      <c r="E13" s="1373"/>
      <c r="F13" s="1373"/>
    </row>
    <row r="14" spans="1:6" ht="16.5" customHeight="1" x14ac:dyDescent="0.2">
      <c r="A14" s="1379"/>
      <c r="B14" s="2422"/>
      <c r="C14" s="2423"/>
      <c r="D14" s="1368"/>
      <c r="E14" s="1367"/>
      <c r="F14" s="1367"/>
    </row>
    <row r="15" spans="1:6" ht="16.5" customHeight="1" x14ac:dyDescent="0.2">
      <c r="A15" s="1379"/>
      <c r="B15" s="2422"/>
      <c r="C15" s="2423"/>
      <c r="D15" s="1368"/>
      <c r="E15" s="1367"/>
      <c r="F15" s="1367"/>
    </row>
    <row r="16" spans="1:6" x14ac:dyDescent="0.2">
      <c r="A16" s="1375"/>
      <c r="B16" s="1376"/>
      <c r="C16" s="1204" t="s">
        <v>1265</v>
      </c>
      <c r="D16" s="1374"/>
      <c r="E16" s="1373"/>
      <c r="F16" s="1373"/>
    </row>
  </sheetData>
  <mergeCells count="17">
    <mergeCell ref="B14:C14"/>
    <mergeCell ref="B15:C15"/>
    <mergeCell ref="B7:C7"/>
    <mergeCell ref="B8:C8"/>
    <mergeCell ref="B9:C9"/>
    <mergeCell ref="B10:C10"/>
    <mergeCell ref="B11:C11"/>
    <mergeCell ref="F2:F3"/>
    <mergeCell ref="A1:C1"/>
    <mergeCell ref="B2:C3"/>
    <mergeCell ref="B12:C12"/>
    <mergeCell ref="B13:C13"/>
    <mergeCell ref="B4:C4"/>
    <mergeCell ref="B5:C5"/>
    <mergeCell ref="B6:C6"/>
    <mergeCell ref="D2:D3"/>
    <mergeCell ref="E2:E3"/>
  </mergeCells>
  <pageMargins left="0.7" right="0.7" top="0.75" bottom="0.75" header="0.3" footer="0.3"/>
  <pageSetup paperSize="9"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26"/>
  <sheetViews>
    <sheetView workbookViewId="0">
      <selection sqref="A1:B1"/>
    </sheetView>
  </sheetViews>
  <sheetFormatPr defaultRowHeight="12.75" x14ac:dyDescent="0.2"/>
  <cols>
    <col min="1" max="1" width="42.5703125" style="1364" customWidth="1"/>
    <col min="2" max="2" width="53.140625" style="1364" customWidth="1"/>
    <col min="3" max="253" width="9.140625" style="1291"/>
    <col min="254" max="254" width="55.42578125" style="1291" customWidth="1"/>
    <col min="255" max="255" width="17.28515625" style="1291" customWidth="1"/>
    <col min="256" max="509" width="9.140625" style="1291"/>
    <col min="510" max="510" width="55.42578125" style="1291" customWidth="1"/>
    <col min="511" max="511" width="17.28515625" style="1291" customWidth="1"/>
    <col min="512" max="765" width="9.140625" style="1291"/>
    <col min="766" max="766" width="55.42578125" style="1291" customWidth="1"/>
    <col min="767" max="767" width="17.28515625" style="1291" customWidth="1"/>
    <col min="768" max="1021" width="9.140625" style="1291"/>
    <col min="1022" max="1022" width="55.42578125" style="1291" customWidth="1"/>
    <col min="1023" max="1023" width="17.28515625" style="1291" customWidth="1"/>
    <col min="1024" max="1277" width="9.140625" style="1291"/>
    <col min="1278" max="1278" width="55.42578125" style="1291" customWidth="1"/>
    <col min="1279" max="1279" width="17.28515625" style="1291" customWidth="1"/>
    <col min="1280" max="1533" width="9.140625" style="1291"/>
    <col min="1534" max="1534" width="55.42578125" style="1291" customWidth="1"/>
    <col min="1535" max="1535" width="17.28515625" style="1291" customWidth="1"/>
    <col min="1536" max="1789" width="9.140625" style="1291"/>
    <col min="1790" max="1790" width="55.42578125" style="1291" customWidth="1"/>
    <col min="1791" max="1791" width="17.28515625" style="1291" customWidth="1"/>
    <col min="1792" max="2045" width="9.140625" style="1291"/>
    <col min="2046" max="2046" width="55.42578125" style="1291" customWidth="1"/>
    <col min="2047" max="2047" width="17.28515625" style="1291" customWidth="1"/>
    <col min="2048" max="2301" width="9.140625" style="1291"/>
    <col min="2302" max="2302" width="55.42578125" style="1291" customWidth="1"/>
    <col min="2303" max="2303" width="17.28515625" style="1291" customWidth="1"/>
    <col min="2304" max="2557" width="9.140625" style="1291"/>
    <col min="2558" max="2558" width="55.42578125" style="1291" customWidth="1"/>
    <col min="2559" max="2559" width="17.28515625" style="1291" customWidth="1"/>
    <col min="2560" max="2813" width="9.140625" style="1291"/>
    <col min="2814" max="2814" width="55.42578125" style="1291" customWidth="1"/>
    <col min="2815" max="2815" width="17.28515625" style="1291" customWidth="1"/>
    <col min="2816" max="3069" width="9.140625" style="1291"/>
    <col min="3070" max="3070" width="55.42578125" style="1291" customWidth="1"/>
    <col min="3071" max="3071" width="17.28515625" style="1291" customWidth="1"/>
    <col min="3072" max="3325" width="9.140625" style="1291"/>
    <col min="3326" max="3326" width="55.42578125" style="1291" customWidth="1"/>
    <col min="3327" max="3327" width="17.28515625" style="1291" customWidth="1"/>
    <col min="3328" max="3581" width="9.140625" style="1291"/>
    <col min="3582" max="3582" width="55.42578125" style="1291" customWidth="1"/>
    <col min="3583" max="3583" width="17.28515625" style="1291" customWidth="1"/>
    <col min="3584" max="3837" width="9.140625" style="1291"/>
    <col min="3838" max="3838" width="55.42578125" style="1291" customWidth="1"/>
    <col min="3839" max="3839" width="17.28515625" style="1291" customWidth="1"/>
    <col min="3840" max="4093" width="9.140625" style="1291"/>
    <col min="4094" max="4094" width="55.42578125" style="1291" customWidth="1"/>
    <col min="4095" max="4095" width="17.28515625" style="1291" customWidth="1"/>
    <col min="4096" max="4349" width="9.140625" style="1291"/>
    <col min="4350" max="4350" width="55.42578125" style="1291" customWidth="1"/>
    <col min="4351" max="4351" width="17.28515625" style="1291" customWidth="1"/>
    <col min="4352" max="4605" width="9.140625" style="1291"/>
    <col min="4606" max="4606" width="55.42578125" style="1291" customWidth="1"/>
    <col min="4607" max="4607" width="17.28515625" style="1291" customWidth="1"/>
    <col min="4608" max="4861" width="9.140625" style="1291"/>
    <col min="4862" max="4862" width="55.42578125" style="1291" customWidth="1"/>
    <col min="4863" max="4863" width="17.28515625" style="1291" customWidth="1"/>
    <col min="4864" max="5117" width="9.140625" style="1291"/>
    <col min="5118" max="5118" width="55.42578125" style="1291" customWidth="1"/>
    <col min="5119" max="5119" width="17.28515625" style="1291" customWidth="1"/>
    <col min="5120" max="5373" width="9.140625" style="1291"/>
    <col min="5374" max="5374" width="55.42578125" style="1291" customWidth="1"/>
    <col min="5375" max="5375" width="17.28515625" style="1291" customWidth="1"/>
    <col min="5376" max="5629" width="9.140625" style="1291"/>
    <col min="5630" max="5630" width="55.42578125" style="1291" customWidth="1"/>
    <col min="5631" max="5631" width="17.28515625" style="1291" customWidth="1"/>
    <col min="5632" max="5885" width="9.140625" style="1291"/>
    <col min="5886" max="5886" width="55.42578125" style="1291" customWidth="1"/>
    <col min="5887" max="5887" width="17.28515625" style="1291" customWidth="1"/>
    <col min="5888" max="6141" width="9.140625" style="1291"/>
    <col min="6142" max="6142" width="55.42578125" style="1291" customWidth="1"/>
    <col min="6143" max="6143" width="17.28515625" style="1291" customWidth="1"/>
    <col min="6144" max="6397" width="9.140625" style="1291"/>
    <col min="6398" max="6398" width="55.42578125" style="1291" customWidth="1"/>
    <col min="6399" max="6399" width="17.28515625" style="1291" customWidth="1"/>
    <col min="6400" max="6653" width="9.140625" style="1291"/>
    <col min="6654" max="6654" width="55.42578125" style="1291" customWidth="1"/>
    <col min="6655" max="6655" width="17.28515625" style="1291" customWidth="1"/>
    <col min="6656" max="6909" width="9.140625" style="1291"/>
    <col min="6910" max="6910" width="55.42578125" style="1291" customWidth="1"/>
    <col min="6911" max="6911" width="17.28515625" style="1291" customWidth="1"/>
    <col min="6912" max="7165" width="9.140625" style="1291"/>
    <col min="7166" max="7166" width="55.42578125" style="1291" customWidth="1"/>
    <col min="7167" max="7167" width="17.28515625" style="1291" customWidth="1"/>
    <col min="7168" max="7421" width="9.140625" style="1291"/>
    <col min="7422" max="7422" width="55.42578125" style="1291" customWidth="1"/>
    <col min="7423" max="7423" width="17.28515625" style="1291" customWidth="1"/>
    <col min="7424" max="7677" width="9.140625" style="1291"/>
    <col min="7678" max="7678" width="55.42578125" style="1291" customWidth="1"/>
    <col min="7679" max="7679" width="17.28515625" style="1291" customWidth="1"/>
    <col min="7680" max="7933" width="9.140625" style="1291"/>
    <col min="7934" max="7934" width="55.42578125" style="1291" customWidth="1"/>
    <col min="7935" max="7935" width="17.28515625" style="1291" customWidth="1"/>
    <col min="7936" max="8189" width="9.140625" style="1291"/>
    <col min="8190" max="8190" width="55.42578125" style="1291" customWidth="1"/>
    <col min="8191" max="8191" width="17.28515625" style="1291" customWidth="1"/>
    <col min="8192" max="8445" width="9.140625" style="1291"/>
    <col min="8446" max="8446" width="55.42578125" style="1291" customWidth="1"/>
    <col min="8447" max="8447" width="17.28515625" style="1291" customWidth="1"/>
    <col min="8448" max="8701" width="9.140625" style="1291"/>
    <col min="8702" max="8702" width="55.42578125" style="1291" customWidth="1"/>
    <col min="8703" max="8703" width="17.28515625" style="1291" customWidth="1"/>
    <col min="8704" max="8957" width="9.140625" style="1291"/>
    <col min="8958" max="8958" width="55.42578125" style="1291" customWidth="1"/>
    <col min="8959" max="8959" width="17.28515625" style="1291" customWidth="1"/>
    <col min="8960" max="9213" width="9.140625" style="1291"/>
    <col min="9214" max="9214" width="55.42578125" style="1291" customWidth="1"/>
    <col min="9215" max="9215" width="17.28515625" style="1291" customWidth="1"/>
    <col min="9216" max="9469" width="9.140625" style="1291"/>
    <col min="9470" max="9470" width="55.42578125" style="1291" customWidth="1"/>
    <col min="9471" max="9471" width="17.28515625" style="1291" customWidth="1"/>
    <col min="9472" max="9725" width="9.140625" style="1291"/>
    <col min="9726" max="9726" width="55.42578125" style="1291" customWidth="1"/>
    <col min="9727" max="9727" width="17.28515625" style="1291" customWidth="1"/>
    <col min="9728" max="9981" width="9.140625" style="1291"/>
    <col min="9982" max="9982" width="55.42578125" style="1291" customWidth="1"/>
    <col min="9983" max="9983" width="17.28515625" style="1291" customWidth="1"/>
    <col min="9984" max="10237" width="9.140625" style="1291"/>
    <col min="10238" max="10238" width="55.42578125" style="1291" customWidth="1"/>
    <col min="10239" max="10239" width="17.28515625" style="1291" customWidth="1"/>
    <col min="10240" max="10493" width="9.140625" style="1291"/>
    <col min="10494" max="10494" width="55.42578125" style="1291" customWidth="1"/>
    <col min="10495" max="10495" width="17.28515625" style="1291" customWidth="1"/>
    <col min="10496" max="10749" width="9.140625" style="1291"/>
    <col min="10750" max="10750" width="55.42578125" style="1291" customWidth="1"/>
    <col min="10751" max="10751" width="17.28515625" style="1291" customWidth="1"/>
    <col min="10752" max="11005" width="9.140625" style="1291"/>
    <col min="11006" max="11006" width="55.42578125" style="1291" customWidth="1"/>
    <col min="11007" max="11007" width="17.28515625" style="1291" customWidth="1"/>
    <col min="11008" max="11261" width="9.140625" style="1291"/>
    <col min="11262" max="11262" width="55.42578125" style="1291" customWidth="1"/>
    <col min="11263" max="11263" width="17.28515625" style="1291" customWidth="1"/>
    <col min="11264" max="11517" width="9.140625" style="1291"/>
    <col min="11518" max="11518" width="55.42578125" style="1291" customWidth="1"/>
    <col min="11519" max="11519" width="17.28515625" style="1291" customWidth="1"/>
    <col min="11520" max="11773" width="9.140625" style="1291"/>
    <col min="11774" max="11774" width="55.42578125" style="1291" customWidth="1"/>
    <col min="11775" max="11775" width="17.28515625" style="1291" customWidth="1"/>
    <col min="11776" max="12029" width="9.140625" style="1291"/>
    <col min="12030" max="12030" width="55.42578125" style="1291" customWidth="1"/>
    <col min="12031" max="12031" width="17.28515625" style="1291" customWidth="1"/>
    <col min="12032" max="12285" width="9.140625" style="1291"/>
    <col min="12286" max="12286" width="55.42578125" style="1291" customWidth="1"/>
    <col min="12287" max="12287" width="17.28515625" style="1291" customWidth="1"/>
    <col min="12288" max="12541" width="9.140625" style="1291"/>
    <col min="12542" max="12542" width="55.42578125" style="1291" customWidth="1"/>
    <col min="12543" max="12543" width="17.28515625" style="1291" customWidth="1"/>
    <col min="12544" max="12797" width="9.140625" style="1291"/>
    <col min="12798" max="12798" width="55.42578125" style="1291" customWidth="1"/>
    <col min="12799" max="12799" width="17.28515625" style="1291" customWidth="1"/>
    <col min="12800" max="13053" width="9.140625" style="1291"/>
    <col min="13054" max="13054" width="55.42578125" style="1291" customWidth="1"/>
    <col min="13055" max="13055" width="17.28515625" style="1291" customWidth="1"/>
    <col min="13056" max="13309" width="9.140625" style="1291"/>
    <col min="13310" max="13310" width="55.42578125" style="1291" customWidth="1"/>
    <col min="13311" max="13311" width="17.28515625" style="1291" customWidth="1"/>
    <col min="13312" max="13565" width="9.140625" style="1291"/>
    <col min="13566" max="13566" width="55.42578125" style="1291" customWidth="1"/>
    <col min="13567" max="13567" width="17.28515625" style="1291" customWidth="1"/>
    <col min="13568" max="13821" width="9.140625" style="1291"/>
    <col min="13822" max="13822" width="55.42578125" style="1291" customWidth="1"/>
    <col min="13823" max="13823" width="17.28515625" style="1291" customWidth="1"/>
    <col min="13824" max="14077" width="9.140625" style="1291"/>
    <col min="14078" max="14078" width="55.42578125" style="1291" customWidth="1"/>
    <col min="14079" max="14079" width="17.28515625" style="1291" customWidth="1"/>
    <col min="14080" max="14333" width="9.140625" style="1291"/>
    <col min="14334" max="14334" width="55.42578125" style="1291" customWidth="1"/>
    <col min="14335" max="14335" width="17.28515625" style="1291" customWidth="1"/>
    <col min="14336" max="14589" width="9.140625" style="1291"/>
    <col min="14590" max="14590" width="55.42578125" style="1291" customWidth="1"/>
    <col min="14591" max="14591" width="17.28515625" style="1291" customWidth="1"/>
    <col min="14592" max="14845" width="9.140625" style="1291"/>
    <col min="14846" max="14846" width="55.42578125" style="1291" customWidth="1"/>
    <col min="14847" max="14847" width="17.28515625" style="1291" customWidth="1"/>
    <col min="14848" max="15101" width="9.140625" style="1291"/>
    <col min="15102" max="15102" width="55.42578125" style="1291" customWidth="1"/>
    <col min="15103" max="15103" width="17.28515625" style="1291" customWidth="1"/>
    <col min="15104" max="15357" width="9.140625" style="1291"/>
    <col min="15358" max="15358" width="55.42578125" style="1291" customWidth="1"/>
    <col min="15359" max="15359" width="17.28515625" style="1291" customWidth="1"/>
    <col min="15360" max="15613" width="9.140625" style="1291"/>
    <col min="15614" max="15614" width="55.42578125" style="1291" customWidth="1"/>
    <col min="15615" max="15615" width="17.28515625" style="1291" customWidth="1"/>
    <col min="15616" max="15869" width="9.140625" style="1291"/>
    <col min="15870" max="15870" width="55.42578125" style="1291" customWidth="1"/>
    <col min="15871" max="15871" width="17.28515625" style="1291" customWidth="1"/>
    <col min="15872" max="16125" width="9.140625" style="1291"/>
    <col min="16126" max="16126" width="55.42578125" style="1291" customWidth="1"/>
    <col min="16127" max="16127" width="17.28515625" style="1291" customWidth="1"/>
    <col min="16128" max="16384" width="9.140625" style="1291"/>
  </cols>
  <sheetData>
    <row r="1" spans="1:2" ht="16.5" x14ac:dyDescent="0.2">
      <c r="A1" s="2427" t="s">
        <v>1553</v>
      </c>
      <c r="B1" s="2427"/>
    </row>
    <row r="2" spans="1:2" x14ac:dyDescent="0.2">
      <c r="A2" s="1211" t="s">
        <v>1554</v>
      </c>
      <c r="B2" s="1211" t="s">
        <v>1555</v>
      </c>
    </row>
    <row r="3" spans="1:2" x14ac:dyDescent="0.2">
      <c r="A3" s="1362"/>
      <c r="B3" s="1362"/>
    </row>
    <row r="4" spans="1:2" x14ac:dyDescent="0.2">
      <c r="A4" s="1362"/>
      <c r="B4" s="1362"/>
    </row>
    <row r="5" spans="1:2" x14ac:dyDescent="0.2">
      <c r="A5" s="1362"/>
      <c r="B5" s="1362"/>
    </row>
    <row r="6" spans="1:2" x14ac:dyDescent="0.2">
      <c r="A6" s="1362"/>
      <c r="B6" s="1362"/>
    </row>
    <row r="7" spans="1:2" x14ac:dyDescent="0.2">
      <c r="A7" s="1362"/>
      <c r="B7" s="1362"/>
    </row>
    <row r="8" spans="1:2" x14ac:dyDescent="0.2">
      <c r="A8" s="1362"/>
      <c r="B8" s="1362"/>
    </row>
    <row r="9" spans="1:2" x14ac:dyDescent="0.2">
      <c r="A9" s="1362"/>
      <c r="B9" s="1362"/>
    </row>
    <row r="10" spans="1:2" x14ac:dyDescent="0.2">
      <c r="A10" s="1362"/>
      <c r="B10" s="1362"/>
    </row>
    <row r="11" spans="1:2" x14ac:dyDescent="0.2">
      <c r="A11" s="1362"/>
      <c r="B11" s="1362"/>
    </row>
    <row r="12" spans="1:2" x14ac:dyDescent="0.2">
      <c r="A12" s="1362"/>
      <c r="B12" s="1362"/>
    </row>
    <row r="13" spans="1:2" x14ac:dyDescent="0.2">
      <c r="A13" s="1362"/>
      <c r="B13" s="1362"/>
    </row>
    <row r="14" spans="1:2" x14ac:dyDescent="0.2">
      <c r="A14" s="1362"/>
      <c r="B14" s="1362"/>
    </row>
    <row r="15" spans="1:2" x14ac:dyDescent="0.2">
      <c r="A15" s="1362"/>
      <c r="B15" s="1362"/>
    </row>
    <row r="16" spans="1:2" x14ac:dyDescent="0.2">
      <c r="A16" s="1362"/>
      <c r="B16" s="1362"/>
    </row>
    <row r="17" spans="1:2" x14ac:dyDescent="0.2">
      <c r="A17" s="1362"/>
      <c r="B17" s="1362"/>
    </row>
    <row r="18" spans="1:2" x14ac:dyDescent="0.2">
      <c r="A18" s="1362"/>
      <c r="B18" s="1362"/>
    </row>
    <row r="19" spans="1:2" x14ac:dyDescent="0.2">
      <c r="A19" s="1362"/>
      <c r="B19" s="1362"/>
    </row>
    <row r="20" spans="1:2" x14ac:dyDescent="0.2">
      <c r="A20" s="1362"/>
      <c r="B20" s="1362"/>
    </row>
    <row r="21" spans="1:2" x14ac:dyDescent="0.2">
      <c r="A21" s="1362"/>
      <c r="B21" s="1362"/>
    </row>
    <row r="22" spans="1:2" x14ac:dyDescent="0.2">
      <c r="A22" s="1362"/>
      <c r="B22" s="1362"/>
    </row>
    <row r="23" spans="1:2" x14ac:dyDescent="0.2">
      <c r="A23" s="1362"/>
      <c r="B23" s="1362"/>
    </row>
    <row r="24" spans="1:2" x14ac:dyDescent="0.2">
      <c r="A24" s="1362"/>
      <c r="B24" s="1362"/>
    </row>
    <row r="25" spans="1:2" x14ac:dyDescent="0.2">
      <c r="A25" s="1362"/>
      <c r="B25" s="1362"/>
    </row>
    <row r="26" spans="1:2" ht="27" customHeight="1" x14ac:dyDescent="0.2">
      <c r="A26" s="1365" t="s">
        <v>1556</v>
      </c>
      <c r="B26" s="1366" t="s">
        <v>1266</v>
      </c>
    </row>
  </sheetData>
  <mergeCells count="1">
    <mergeCell ref="A1:B1"/>
  </mergeCells>
  <pageMargins left="0.7" right="0.7" top="0.75" bottom="0.75" header="0.3" footer="0.3"/>
  <pageSetup paperSize="9"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42"/>
  <sheetViews>
    <sheetView topLeftCell="A13" workbookViewId="0">
      <selection activeCell="A18" sqref="A18"/>
    </sheetView>
  </sheetViews>
  <sheetFormatPr defaultRowHeight="12.75" x14ac:dyDescent="0.2"/>
  <cols>
    <col min="1" max="1" width="56.7109375" style="1364" customWidth="1"/>
    <col min="2" max="2" width="22.42578125" style="1364" customWidth="1"/>
    <col min="3" max="3" width="11" style="1291" customWidth="1"/>
    <col min="4" max="254" width="9.140625" style="1291"/>
    <col min="255" max="255" width="55.42578125" style="1291" customWidth="1"/>
    <col min="256" max="256" width="17.28515625" style="1291" customWidth="1"/>
    <col min="257" max="510" width="9.140625" style="1291"/>
    <col min="511" max="511" width="55.42578125" style="1291" customWidth="1"/>
    <col min="512" max="512" width="17.28515625" style="1291" customWidth="1"/>
    <col min="513" max="766" width="9.140625" style="1291"/>
    <col min="767" max="767" width="55.42578125" style="1291" customWidth="1"/>
    <col min="768" max="768" width="17.28515625" style="1291" customWidth="1"/>
    <col min="769" max="1022" width="9.140625" style="1291"/>
    <col min="1023" max="1023" width="55.42578125" style="1291" customWidth="1"/>
    <col min="1024" max="1024" width="17.28515625" style="1291" customWidth="1"/>
    <col min="1025" max="1278" width="9.140625" style="1291"/>
    <col min="1279" max="1279" width="55.42578125" style="1291" customWidth="1"/>
    <col min="1280" max="1280" width="17.28515625" style="1291" customWidth="1"/>
    <col min="1281" max="1534" width="9.140625" style="1291"/>
    <col min="1535" max="1535" width="55.42578125" style="1291" customWidth="1"/>
    <col min="1536" max="1536" width="17.28515625" style="1291" customWidth="1"/>
    <col min="1537" max="1790" width="9.140625" style="1291"/>
    <col min="1791" max="1791" width="55.42578125" style="1291" customWidth="1"/>
    <col min="1792" max="1792" width="17.28515625" style="1291" customWidth="1"/>
    <col min="1793" max="2046" width="9.140625" style="1291"/>
    <col min="2047" max="2047" width="55.42578125" style="1291" customWidth="1"/>
    <col min="2048" max="2048" width="17.28515625" style="1291" customWidth="1"/>
    <col min="2049" max="2302" width="9.140625" style="1291"/>
    <col min="2303" max="2303" width="55.42578125" style="1291" customWidth="1"/>
    <col min="2304" max="2304" width="17.28515625" style="1291" customWidth="1"/>
    <col min="2305" max="2558" width="9.140625" style="1291"/>
    <col min="2559" max="2559" width="55.42578125" style="1291" customWidth="1"/>
    <col min="2560" max="2560" width="17.28515625" style="1291" customWidth="1"/>
    <col min="2561" max="2814" width="9.140625" style="1291"/>
    <col min="2815" max="2815" width="55.42578125" style="1291" customWidth="1"/>
    <col min="2816" max="2816" width="17.28515625" style="1291" customWidth="1"/>
    <col min="2817" max="3070" width="9.140625" style="1291"/>
    <col min="3071" max="3071" width="55.42578125" style="1291" customWidth="1"/>
    <col min="3072" max="3072" width="17.28515625" style="1291" customWidth="1"/>
    <col min="3073" max="3326" width="9.140625" style="1291"/>
    <col min="3327" max="3327" width="55.42578125" style="1291" customWidth="1"/>
    <col min="3328" max="3328" width="17.28515625" style="1291" customWidth="1"/>
    <col min="3329" max="3582" width="9.140625" style="1291"/>
    <col min="3583" max="3583" width="55.42578125" style="1291" customWidth="1"/>
    <col min="3584" max="3584" width="17.28515625" style="1291" customWidth="1"/>
    <col min="3585" max="3838" width="9.140625" style="1291"/>
    <col min="3839" max="3839" width="55.42578125" style="1291" customWidth="1"/>
    <col min="3840" max="3840" width="17.28515625" style="1291" customWidth="1"/>
    <col min="3841" max="4094" width="9.140625" style="1291"/>
    <col min="4095" max="4095" width="55.42578125" style="1291" customWidth="1"/>
    <col min="4096" max="4096" width="17.28515625" style="1291" customWidth="1"/>
    <col min="4097" max="4350" width="9.140625" style="1291"/>
    <col min="4351" max="4351" width="55.42578125" style="1291" customWidth="1"/>
    <col min="4352" max="4352" width="17.28515625" style="1291" customWidth="1"/>
    <col min="4353" max="4606" width="9.140625" style="1291"/>
    <col min="4607" max="4607" width="55.42578125" style="1291" customWidth="1"/>
    <col min="4608" max="4608" width="17.28515625" style="1291" customWidth="1"/>
    <col min="4609" max="4862" width="9.140625" style="1291"/>
    <col min="4863" max="4863" width="55.42578125" style="1291" customWidth="1"/>
    <col min="4864" max="4864" width="17.28515625" style="1291" customWidth="1"/>
    <col min="4865" max="5118" width="9.140625" style="1291"/>
    <col min="5119" max="5119" width="55.42578125" style="1291" customWidth="1"/>
    <col min="5120" max="5120" width="17.28515625" style="1291" customWidth="1"/>
    <col min="5121" max="5374" width="9.140625" style="1291"/>
    <col min="5375" max="5375" width="55.42578125" style="1291" customWidth="1"/>
    <col min="5376" max="5376" width="17.28515625" style="1291" customWidth="1"/>
    <col min="5377" max="5630" width="9.140625" style="1291"/>
    <col min="5631" max="5631" width="55.42578125" style="1291" customWidth="1"/>
    <col min="5632" max="5632" width="17.28515625" style="1291" customWidth="1"/>
    <col min="5633" max="5886" width="9.140625" style="1291"/>
    <col min="5887" max="5887" width="55.42578125" style="1291" customWidth="1"/>
    <col min="5888" max="5888" width="17.28515625" style="1291" customWidth="1"/>
    <col min="5889" max="6142" width="9.140625" style="1291"/>
    <col min="6143" max="6143" width="55.42578125" style="1291" customWidth="1"/>
    <col min="6144" max="6144" width="17.28515625" style="1291" customWidth="1"/>
    <col min="6145" max="6398" width="9.140625" style="1291"/>
    <col min="6399" max="6399" width="55.42578125" style="1291" customWidth="1"/>
    <col min="6400" max="6400" width="17.28515625" style="1291" customWidth="1"/>
    <col min="6401" max="6654" width="9.140625" style="1291"/>
    <col min="6655" max="6655" width="55.42578125" style="1291" customWidth="1"/>
    <col min="6656" max="6656" width="17.28515625" style="1291" customWidth="1"/>
    <col min="6657" max="6910" width="9.140625" style="1291"/>
    <col min="6911" max="6911" width="55.42578125" style="1291" customWidth="1"/>
    <col min="6912" max="6912" width="17.28515625" style="1291" customWidth="1"/>
    <col min="6913" max="7166" width="9.140625" style="1291"/>
    <col min="7167" max="7167" width="55.42578125" style="1291" customWidth="1"/>
    <col min="7168" max="7168" width="17.28515625" style="1291" customWidth="1"/>
    <col min="7169" max="7422" width="9.140625" style="1291"/>
    <col min="7423" max="7423" width="55.42578125" style="1291" customWidth="1"/>
    <col min="7424" max="7424" width="17.28515625" style="1291" customWidth="1"/>
    <col min="7425" max="7678" width="9.140625" style="1291"/>
    <col min="7679" max="7679" width="55.42578125" style="1291" customWidth="1"/>
    <col min="7680" max="7680" width="17.28515625" style="1291" customWidth="1"/>
    <col min="7681" max="7934" width="9.140625" style="1291"/>
    <col min="7935" max="7935" width="55.42578125" style="1291" customWidth="1"/>
    <col min="7936" max="7936" width="17.28515625" style="1291" customWidth="1"/>
    <col min="7937" max="8190" width="9.140625" style="1291"/>
    <col min="8191" max="8191" width="55.42578125" style="1291" customWidth="1"/>
    <col min="8192" max="8192" width="17.28515625" style="1291" customWidth="1"/>
    <col min="8193" max="8446" width="9.140625" style="1291"/>
    <col min="8447" max="8447" width="55.42578125" style="1291" customWidth="1"/>
    <col min="8448" max="8448" width="17.28515625" style="1291" customWidth="1"/>
    <col min="8449" max="8702" width="9.140625" style="1291"/>
    <col min="8703" max="8703" width="55.42578125" style="1291" customWidth="1"/>
    <col min="8704" max="8704" width="17.28515625" style="1291" customWidth="1"/>
    <col min="8705" max="8958" width="9.140625" style="1291"/>
    <col min="8959" max="8959" width="55.42578125" style="1291" customWidth="1"/>
    <col min="8960" max="8960" width="17.28515625" style="1291" customWidth="1"/>
    <col min="8961" max="9214" width="9.140625" style="1291"/>
    <col min="9215" max="9215" width="55.42578125" style="1291" customWidth="1"/>
    <col min="9216" max="9216" width="17.28515625" style="1291" customWidth="1"/>
    <col min="9217" max="9470" width="9.140625" style="1291"/>
    <col min="9471" max="9471" width="55.42578125" style="1291" customWidth="1"/>
    <col min="9472" max="9472" width="17.28515625" style="1291" customWidth="1"/>
    <col min="9473" max="9726" width="9.140625" style="1291"/>
    <col min="9727" max="9727" width="55.42578125" style="1291" customWidth="1"/>
    <col min="9728" max="9728" width="17.28515625" style="1291" customWidth="1"/>
    <col min="9729" max="9982" width="9.140625" style="1291"/>
    <col min="9983" max="9983" width="55.42578125" style="1291" customWidth="1"/>
    <col min="9984" max="9984" width="17.28515625" style="1291" customWidth="1"/>
    <col min="9985" max="10238" width="9.140625" style="1291"/>
    <col min="10239" max="10239" width="55.42578125" style="1291" customWidth="1"/>
    <col min="10240" max="10240" width="17.28515625" style="1291" customWidth="1"/>
    <col min="10241" max="10494" width="9.140625" style="1291"/>
    <col min="10495" max="10495" width="55.42578125" style="1291" customWidth="1"/>
    <col min="10496" max="10496" width="17.28515625" style="1291" customWidth="1"/>
    <col min="10497" max="10750" width="9.140625" style="1291"/>
    <col min="10751" max="10751" width="55.42578125" style="1291" customWidth="1"/>
    <col min="10752" max="10752" width="17.28515625" style="1291" customWidth="1"/>
    <col min="10753" max="11006" width="9.140625" style="1291"/>
    <col min="11007" max="11007" width="55.42578125" style="1291" customWidth="1"/>
    <col min="11008" max="11008" width="17.28515625" style="1291" customWidth="1"/>
    <col min="11009" max="11262" width="9.140625" style="1291"/>
    <col min="11263" max="11263" width="55.42578125" style="1291" customWidth="1"/>
    <col min="11264" max="11264" width="17.28515625" style="1291" customWidth="1"/>
    <col min="11265" max="11518" width="9.140625" style="1291"/>
    <col min="11519" max="11519" width="55.42578125" style="1291" customWidth="1"/>
    <col min="11520" max="11520" width="17.28515625" style="1291" customWidth="1"/>
    <col min="11521" max="11774" width="9.140625" style="1291"/>
    <col min="11775" max="11775" width="55.42578125" style="1291" customWidth="1"/>
    <col min="11776" max="11776" width="17.28515625" style="1291" customWidth="1"/>
    <col min="11777" max="12030" width="9.140625" style="1291"/>
    <col min="12031" max="12031" width="55.42578125" style="1291" customWidth="1"/>
    <col min="12032" max="12032" width="17.28515625" style="1291" customWidth="1"/>
    <col min="12033" max="12286" width="9.140625" style="1291"/>
    <col min="12287" max="12287" width="55.42578125" style="1291" customWidth="1"/>
    <col min="12288" max="12288" width="17.28515625" style="1291" customWidth="1"/>
    <col min="12289" max="12542" width="9.140625" style="1291"/>
    <col min="12543" max="12543" width="55.42578125" style="1291" customWidth="1"/>
    <col min="12544" max="12544" width="17.28515625" style="1291" customWidth="1"/>
    <col min="12545" max="12798" width="9.140625" style="1291"/>
    <col min="12799" max="12799" width="55.42578125" style="1291" customWidth="1"/>
    <col min="12800" max="12800" width="17.28515625" style="1291" customWidth="1"/>
    <col min="12801" max="13054" width="9.140625" style="1291"/>
    <col min="13055" max="13055" width="55.42578125" style="1291" customWidth="1"/>
    <col min="13056" max="13056" width="17.28515625" style="1291" customWidth="1"/>
    <col min="13057" max="13310" width="9.140625" style="1291"/>
    <col min="13311" max="13311" width="55.42578125" style="1291" customWidth="1"/>
    <col min="13312" max="13312" width="17.28515625" style="1291" customWidth="1"/>
    <col min="13313" max="13566" width="9.140625" style="1291"/>
    <col min="13567" max="13567" width="55.42578125" style="1291" customWidth="1"/>
    <col min="13568" max="13568" width="17.28515625" style="1291" customWidth="1"/>
    <col min="13569" max="13822" width="9.140625" style="1291"/>
    <col min="13823" max="13823" width="55.42578125" style="1291" customWidth="1"/>
    <col min="13824" max="13824" width="17.28515625" style="1291" customWidth="1"/>
    <col min="13825" max="14078" width="9.140625" style="1291"/>
    <col min="14079" max="14079" width="55.42578125" style="1291" customWidth="1"/>
    <col min="14080" max="14080" width="17.28515625" style="1291" customWidth="1"/>
    <col min="14081" max="14334" width="9.140625" style="1291"/>
    <col min="14335" max="14335" width="55.42578125" style="1291" customWidth="1"/>
    <col min="14336" max="14336" width="17.28515625" style="1291" customWidth="1"/>
    <col min="14337" max="14590" width="9.140625" style="1291"/>
    <col min="14591" max="14591" width="55.42578125" style="1291" customWidth="1"/>
    <col min="14592" max="14592" width="17.28515625" style="1291" customWidth="1"/>
    <col min="14593" max="14846" width="9.140625" style="1291"/>
    <col min="14847" max="14847" width="55.42578125" style="1291" customWidth="1"/>
    <col min="14848" max="14848" width="17.28515625" style="1291" customWidth="1"/>
    <col min="14849" max="15102" width="9.140625" style="1291"/>
    <col min="15103" max="15103" width="55.42578125" style="1291" customWidth="1"/>
    <col min="15104" max="15104" width="17.28515625" style="1291" customWidth="1"/>
    <col min="15105" max="15358" width="9.140625" style="1291"/>
    <col min="15359" max="15359" width="55.42578125" style="1291" customWidth="1"/>
    <col min="15360" max="15360" width="17.28515625" style="1291" customWidth="1"/>
    <col min="15361" max="15614" width="9.140625" style="1291"/>
    <col min="15615" max="15615" width="55.42578125" style="1291" customWidth="1"/>
    <col min="15616" max="15616" width="17.28515625" style="1291" customWidth="1"/>
    <col min="15617" max="15870" width="9.140625" style="1291"/>
    <col min="15871" max="15871" width="55.42578125" style="1291" customWidth="1"/>
    <col min="15872" max="15872" width="17.28515625" style="1291" customWidth="1"/>
    <col min="15873" max="16126" width="9.140625" style="1291"/>
    <col min="16127" max="16127" width="55.42578125" style="1291" customWidth="1"/>
    <col min="16128" max="16128" width="17.28515625" style="1291" customWidth="1"/>
    <col min="16129" max="16384" width="9.140625" style="1291"/>
  </cols>
  <sheetData>
    <row r="1" spans="1:6" ht="16.5" x14ac:dyDescent="0.2">
      <c r="A1" s="2428" t="s">
        <v>1389</v>
      </c>
      <c r="B1" s="2428"/>
      <c r="C1" s="2428"/>
      <c r="F1" s="1359"/>
    </row>
    <row r="2" spans="1:6" ht="51" x14ac:dyDescent="0.2">
      <c r="A2" s="1360" t="s">
        <v>772</v>
      </c>
      <c r="B2" s="1211" t="s">
        <v>773</v>
      </c>
      <c r="C2" s="1211" t="s">
        <v>1062</v>
      </c>
    </row>
    <row r="3" spans="1:6" x14ac:dyDescent="0.2">
      <c r="A3" s="1360" t="s">
        <v>774</v>
      </c>
      <c r="B3" s="1360"/>
      <c r="C3" s="1361"/>
    </row>
    <row r="4" spans="1:6" x14ac:dyDescent="0.2">
      <c r="A4" s="1362" t="s">
        <v>775</v>
      </c>
      <c r="B4" s="1362"/>
      <c r="C4" s="1189"/>
    </row>
    <row r="5" spans="1:6" x14ac:dyDescent="0.2">
      <c r="A5" s="1362" t="s">
        <v>776</v>
      </c>
      <c r="B5" s="1362"/>
      <c r="C5" s="1189"/>
    </row>
    <row r="6" spans="1:6" x14ac:dyDescent="0.2">
      <c r="A6" s="1362" t="s">
        <v>777</v>
      </c>
      <c r="B6" s="1362"/>
      <c r="C6" s="1189"/>
    </row>
    <row r="7" spans="1:6" x14ac:dyDescent="0.2">
      <c r="A7" s="1362" t="s">
        <v>778</v>
      </c>
      <c r="B7" s="1362"/>
      <c r="C7" s="1189"/>
    </row>
    <row r="8" spans="1:6" x14ac:dyDescent="0.2">
      <c r="A8" s="1362" t="s">
        <v>779</v>
      </c>
      <c r="B8" s="1362"/>
      <c r="C8" s="1189"/>
    </row>
    <row r="9" spans="1:6" x14ac:dyDescent="0.2">
      <c r="A9" s="1362" t="s">
        <v>780</v>
      </c>
      <c r="B9" s="1362"/>
      <c r="C9" s="1189"/>
    </row>
    <row r="10" spans="1:6" x14ac:dyDescent="0.2">
      <c r="A10" s="1362" t="s">
        <v>781</v>
      </c>
      <c r="B10" s="1362"/>
      <c r="C10" s="1189"/>
    </row>
    <row r="11" spans="1:6" x14ac:dyDescent="0.2">
      <c r="A11" s="1362" t="s">
        <v>782</v>
      </c>
      <c r="B11" s="1362"/>
      <c r="C11" s="1189"/>
    </row>
    <row r="12" spans="1:6" x14ac:dyDescent="0.2">
      <c r="A12" s="1362" t="s">
        <v>783</v>
      </c>
      <c r="B12" s="1362"/>
      <c r="C12" s="1189"/>
    </row>
    <row r="13" spans="1:6" x14ac:dyDescent="0.2">
      <c r="A13" s="1362" t="s">
        <v>784</v>
      </c>
      <c r="B13" s="1362"/>
      <c r="C13" s="1189"/>
    </row>
    <row r="14" spans="1:6" ht="39.75" customHeight="1" x14ac:dyDescent="0.2">
      <c r="A14" s="1362" t="s">
        <v>785</v>
      </c>
      <c r="B14" s="1362"/>
      <c r="C14" s="1189"/>
    </row>
    <row r="15" spans="1:6" ht="27.75" customHeight="1" x14ac:dyDescent="0.2">
      <c r="A15" s="1362" t="s">
        <v>786</v>
      </c>
      <c r="B15" s="1362"/>
      <c r="C15" s="1189"/>
    </row>
    <row r="16" spans="1:6" x14ac:dyDescent="0.2">
      <c r="A16" s="1362" t="s">
        <v>787</v>
      </c>
      <c r="B16" s="1362"/>
      <c r="C16" s="1189"/>
    </row>
    <row r="17" spans="1:3" x14ac:dyDescent="0.2">
      <c r="A17" s="1362" t="s">
        <v>788</v>
      </c>
      <c r="B17" s="1362"/>
      <c r="C17" s="1189"/>
    </row>
    <row r="18" spans="1:3" ht="25.5" x14ac:dyDescent="0.2">
      <c r="A18" s="1363" t="s">
        <v>789</v>
      </c>
      <c r="B18" s="1363"/>
      <c r="C18" s="1179"/>
    </row>
    <row r="19" spans="1:3" x14ac:dyDescent="0.2">
      <c r="A19" s="1362" t="s">
        <v>790</v>
      </c>
      <c r="B19" s="1362"/>
      <c r="C19" s="1189"/>
    </row>
    <row r="20" spans="1:3" x14ac:dyDescent="0.2">
      <c r="A20" s="1362" t="s">
        <v>791</v>
      </c>
      <c r="B20" s="1362"/>
      <c r="C20" s="1189"/>
    </row>
    <row r="21" spans="1:3" x14ac:dyDescent="0.2">
      <c r="A21" s="1362" t="s">
        <v>792</v>
      </c>
      <c r="B21" s="1362"/>
      <c r="C21" s="1189"/>
    </row>
    <row r="22" spans="1:3" x14ac:dyDescent="0.2">
      <c r="A22" s="1362" t="s">
        <v>793</v>
      </c>
      <c r="B22" s="1362"/>
      <c r="C22" s="1189"/>
    </row>
    <row r="23" spans="1:3" x14ac:dyDescent="0.2">
      <c r="A23" s="1362" t="s">
        <v>794</v>
      </c>
      <c r="B23" s="1362"/>
      <c r="C23" s="1189"/>
    </row>
    <row r="24" spans="1:3" x14ac:dyDescent="0.2">
      <c r="A24" s="1362" t="s">
        <v>795</v>
      </c>
      <c r="B24" s="1362"/>
      <c r="C24" s="1189"/>
    </row>
    <row r="25" spans="1:3" x14ac:dyDescent="0.2">
      <c r="A25" s="1362" t="s">
        <v>796</v>
      </c>
      <c r="B25" s="1362"/>
      <c r="C25" s="1189"/>
    </row>
    <row r="26" spans="1:3" x14ac:dyDescent="0.2">
      <c r="A26" s="1362" t="s">
        <v>797</v>
      </c>
      <c r="B26" s="1362"/>
      <c r="C26" s="1189"/>
    </row>
    <row r="27" spans="1:3" x14ac:dyDescent="0.2">
      <c r="A27" s="1362" t="s">
        <v>798</v>
      </c>
      <c r="B27" s="1362"/>
      <c r="C27" s="1189"/>
    </row>
    <row r="28" spans="1:3" x14ac:dyDescent="0.2">
      <c r="A28" s="1362" t="s">
        <v>799</v>
      </c>
      <c r="B28" s="1362"/>
      <c r="C28" s="1189"/>
    </row>
    <row r="29" spans="1:3" x14ac:dyDescent="0.2">
      <c r="A29" s="1362" t="s">
        <v>800</v>
      </c>
      <c r="B29" s="1362"/>
      <c r="C29" s="1189"/>
    </row>
    <row r="30" spans="1:3" x14ac:dyDescent="0.2">
      <c r="A30" s="1362" t="s">
        <v>801</v>
      </c>
      <c r="B30" s="1362"/>
      <c r="C30" s="1189"/>
    </row>
    <row r="31" spans="1:3" x14ac:dyDescent="0.2">
      <c r="A31" s="1362" t="s">
        <v>662</v>
      </c>
      <c r="B31" s="1362"/>
      <c r="C31" s="1189"/>
    </row>
    <row r="32" spans="1:3" x14ac:dyDescent="0.2">
      <c r="A32" s="1362" t="s">
        <v>802</v>
      </c>
      <c r="B32" s="1362"/>
      <c r="C32" s="1189"/>
    </row>
    <row r="33" spans="1:3" x14ac:dyDescent="0.2">
      <c r="A33" s="1362" t="s">
        <v>803</v>
      </c>
      <c r="B33" s="1362"/>
      <c r="C33" s="1189"/>
    </row>
    <row r="34" spans="1:3" x14ac:dyDescent="0.2">
      <c r="A34" s="1362" t="s">
        <v>804</v>
      </c>
      <c r="B34" s="1362"/>
      <c r="C34" s="1189"/>
    </row>
    <row r="35" spans="1:3" x14ac:dyDescent="0.2">
      <c r="A35" s="1362" t="s">
        <v>805</v>
      </c>
      <c r="B35" s="1362"/>
      <c r="C35" s="1189"/>
    </row>
    <row r="36" spans="1:3" x14ac:dyDescent="0.2">
      <c r="A36" s="1362" t="s">
        <v>806</v>
      </c>
      <c r="B36" s="1362"/>
      <c r="C36" s="1189"/>
    </row>
    <row r="37" spans="1:3" x14ac:dyDescent="0.2">
      <c r="A37" s="1362" t="s">
        <v>807</v>
      </c>
      <c r="B37" s="1362"/>
      <c r="C37" s="1189"/>
    </row>
    <row r="38" spans="1:3" x14ac:dyDescent="0.2">
      <c r="A38" s="1362" t="s">
        <v>808</v>
      </c>
      <c r="B38" s="1362"/>
      <c r="C38" s="1189"/>
    </row>
    <row r="39" spans="1:3" x14ac:dyDescent="0.2">
      <c r="A39" s="1362" t="s">
        <v>809</v>
      </c>
      <c r="B39" s="1362"/>
      <c r="C39" s="1189"/>
    </row>
    <row r="40" spans="1:3" x14ac:dyDescent="0.2">
      <c r="A40" s="1362" t="s">
        <v>810</v>
      </c>
      <c r="B40" s="1362"/>
      <c r="C40" s="1189"/>
    </row>
    <row r="41" spans="1:3" x14ac:dyDescent="0.2">
      <c r="A41" s="1362" t="s">
        <v>811</v>
      </c>
      <c r="B41" s="1362"/>
      <c r="C41" s="1189"/>
    </row>
    <row r="42" spans="1:3" ht="18" customHeight="1" x14ac:dyDescent="0.2">
      <c r="A42" s="2429" t="s">
        <v>1063</v>
      </c>
      <c r="B42" s="2430"/>
      <c r="C42" s="1187" t="s">
        <v>1267</v>
      </c>
    </row>
  </sheetData>
  <mergeCells count="2">
    <mergeCell ref="A1:C1"/>
    <mergeCell ref="A42:B42"/>
  </mergeCells>
  <pageMargins left="0.7" right="0.7" top="0.75" bottom="0.75" header="0.3" footer="0.3"/>
  <pageSetup paperSize="9"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22"/>
  <sheetViews>
    <sheetView zoomScaleSheetLayoutView="100" workbookViewId="0">
      <selection sqref="A1:F1"/>
    </sheetView>
  </sheetViews>
  <sheetFormatPr defaultRowHeight="15" x14ac:dyDescent="0.25"/>
  <cols>
    <col min="1" max="1" width="21.28515625" style="11" customWidth="1"/>
    <col min="2" max="2" width="24.42578125" style="11" customWidth="1"/>
    <col min="3" max="3" width="11.28515625" style="11" customWidth="1"/>
    <col min="4" max="4" width="15.5703125" style="11" customWidth="1"/>
    <col min="5" max="5" width="15.140625" style="11" customWidth="1"/>
    <col min="6" max="6" width="15" style="11" customWidth="1"/>
    <col min="7" max="7" width="9.140625" style="1" customWidth="1"/>
    <col min="8" max="252" width="9.140625" style="1"/>
    <col min="253" max="253" width="9.140625" style="1" customWidth="1"/>
    <col min="254" max="254" width="16.140625" style="1" customWidth="1"/>
    <col min="255" max="255" width="13.140625" style="1" customWidth="1"/>
    <col min="256" max="256" width="17" style="1" customWidth="1"/>
    <col min="257" max="257" width="9.140625" style="1" customWidth="1"/>
    <col min="258" max="258" width="17.5703125" style="1" customWidth="1"/>
    <col min="259" max="259" width="9.140625" style="1" customWidth="1"/>
    <col min="260" max="260" width="15" style="1" customWidth="1"/>
    <col min="261" max="261" width="9.140625" style="1" customWidth="1"/>
    <col min="262" max="262" width="11.5703125" style="1" bestFit="1" customWidth="1"/>
    <col min="263" max="508" width="9.140625" style="1"/>
    <col min="509" max="509" width="9.140625" style="1" customWidth="1"/>
    <col min="510" max="510" width="16.140625" style="1" customWidth="1"/>
    <col min="511" max="511" width="13.140625" style="1" customWidth="1"/>
    <col min="512" max="512" width="17" style="1" customWidth="1"/>
    <col min="513" max="513" width="9.140625" style="1" customWidth="1"/>
    <col min="514" max="514" width="17.5703125" style="1" customWidth="1"/>
    <col min="515" max="515" width="9.140625" style="1" customWidth="1"/>
    <col min="516" max="516" width="15" style="1" customWidth="1"/>
    <col min="517" max="517" width="9.140625" style="1" customWidth="1"/>
    <col min="518" max="518" width="11.5703125" style="1" bestFit="1" customWidth="1"/>
    <col min="519" max="764" width="9.140625" style="1"/>
    <col min="765" max="765" width="9.140625" style="1" customWidth="1"/>
    <col min="766" max="766" width="16.140625" style="1" customWidth="1"/>
    <col min="767" max="767" width="13.140625" style="1" customWidth="1"/>
    <col min="768" max="768" width="17" style="1" customWidth="1"/>
    <col min="769" max="769" width="9.140625" style="1" customWidth="1"/>
    <col min="770" max="770" width="17.5703125" style="1" customWidth="1"/>
    <col min="771" max="771" width="9.140625" style="1" customWidth="1"/>
    <col min="772" max="772" width="15" style="1" customWidth="1"/>
    <col min="773" max="773" width="9.140625" style="1" customWidth="1"/>
    <col min="774" max="774" width="11.5703125" style="1" bestFit="1" customWidth="1"/>
    <col min="775" max="1020" width="9.140625" style="1"/>
    <col min="1021" max="1021" width="9.140625" style="1" customWidth="1"/>
    <col min="1022" max="1022" width="16.140625" style="1" customWidth="1"/>
    <col min="1023" max="1023" width="13.140625" style="1" customWidth="1"/>
    <col min="1024" max="1024" width="17" style="1" customWidth="1"/>
    <col min="1025" max="1025" width="9.140625" style="1" customWidth="1"/>
    <col min="1026" max="1026" width="17.5703125" style="1" customWidth="1"/>
    <col min="1027" max="1027" width="9.140625" style="1" customWidth="1"/>
    <col min="1028" max="1028" width="15" style="1" customWidth="1"/>
    <col min="1029" max="1029" width="9.140625" style="1" customWidth="1"/>
    <col min="1030" max="1030" width="11.5703125" style="1" bestFit="1" customWidth="1"/>
    <col min="1031" max="1276" width="9.140625" style="1"/>
    <col min="1277" max="1277" width="9.140625" style="1" customWidth="1"/>
    <col min="1278" max="1278" width="16.140625" style="1" customWidth="1"/>
    <col min="1279" max="1279" width="13.140625" style="1" customWidth="1"/>
    <col min="1280" max="1280" width="17" style="1" customWidth="1"/>
    <col min="1281" max="1281" width="9.140625" style="1" customWidth="1"/>
    <col min="1282" max="1282" width="17.5703125" style="1" customWidth="1"/>
    <col min="1283" max="1283" width="9.140625" style="1" customWidth="1"/>
    <col min="1284" max="1284" width="15" style="1" customWidth="1"/>
    <col min="1285" max="1285" width="9.140625" style="1" customWidth="1"/>
    <col min="1286" max="1286" width="11.5703125" style="1" bestFit="1" customWidth="1"/>
    <col min="1287" max="1532" width="9.140625" style="1"/>
    <col min="1533" max="1533" width="9.140625" style="1" customWidth="1"/>
    <col min="1534" max="1534" width="16.140625" style="1" customWidth="1"/>
    <col min="1535" max="1535" width="13.140625" style="1" customWidth="1"/>
    <col min="1536" max="1536" width="17" style="1" customWidth="1"/>
    <col min="1537" max="1537" width="9.140625" style="1" customWidth="1"/>
    <col min="1538" max="1538" width="17.5703125" style="1" customWidth="1"/>
    <col min="1539" max="1539" width="9.140625" style="1" customWidth="1"/>
    <col min="1540" max="1540" width="15" style="1" customWidth="1"/>
    <col min="1541" max="1541" width="9.140625" style="1" customWidth="1"/>
    <col min="1542" max="1542" width="11.5703125" style="1" bestFit="1" customWidth="1"/>
    <col min="1543" max="1788" width="9.140625" style="1"/>
    <col min="1789" max="1789" width="9.140625" style="1" customWidth="1"/>
    <col min="1790" max="1790" width="16.140625" style="1" customWidth="1"/>
    <col min="1791" max="1791" width="13.140625" style="1" customWidth="1"/>
    <col min="1792" max="1792" width="17" style="1" customWidth="1"/>
    <col min="1793" max="1793" width="9.140625" style="1" customWidth="1"/>
    <col min="1794" max="1794" width="17.5703125" style="1" customWidth="1"/>
    <col min="1795" max="1795" width="9.140625" style="1" customWidth="1"/>
    <col min="1796" max="1796" width="15" style="1" customWidth="1"/>
    <col min="1797" max="1797" width="9.140625" style="1" customWidth="1"/>
    <col min="1798" max="1798" width="11.5703125" style="1" bestFit="1" customWidth="1"/>
    <col min="1799" max="2044" width="9.140625" style="1"/>
    <col min="2045" max="2045" width="9.140625" style="1" customWidth="1"/>
    <col min="2046" max="2046" width="16.140625" style="1" customWidth="1"/>
    <col min="2047" max="2047" width="13.140625" style="1" customWidth="1"/>
    <col min="2048" max="2048" width="17" style="1" customWidth="1"/>
    <col min="2049" max="2049" width="9.140625" style="1" customWidth="1"/>
    <col min="2050" max="2050" width="17.5703125" style="1" customWidth="1"/>
    <col min="2051" max="2051" width="9.140625" style="1" customWidth="1"/>
    <col min="2052" max="2052" width="15" style="1" customWidth="1"/>
    <col min="2053" max="2053" width="9.140625" style="1" customWidth="1"/>
    <col min="2054" max="2054" width="11.5703125" style="1" bestFit="1" customWidth="1"/>
    <col min="2055" max="2300" width="9.140625" style="1"/>
    <col min="2301" max="2301" width="9.140625" style="1" customWidth="1"/>
    <col min="2302" max="2302" width="16.140625" style="1" customWidth="1"/>
    <col min="2303" max="2303" width="13.140625" style="1" customWidth="1"/>
    <col min="2304" max="2304" width="17" style="1" customWidth="1"/>
    <col min="2305" max="2305" width="9.140625" style="1" customWidth="1"/>
    <col min="2306" max="2306" width="17.5703125" style="1" customWidth="1"/>
    <col min="2307" max="2307" width="9.140625" style="1" customWidth="1"/>
    <col min="2308" max="2308" width="15" style="1" customWidth="1"/>
    <col min="2309" max="2309" width="9.140625" style="1" customWidth="1"/>
    <col min="2310" max="2310" width="11.5703125" style="1" bestFit="1" customWidth="1"/>
    <col min="2311" max="2556" width="9.140625" style="1"/>
    <col min="2557" max="2557" width="9.140625" style="1" customWidth="1"/>
    <col min="2558" max="2558" width="16.140625" style="1" customWidth="1"/>
    <col min="2559" max="2559" width="13.140625" style="1" customWidth="1"/>
    <col min="2560" max="2560" width="17" style="1" customWidth="1"/>
    <col min="2561" max="2561" width="9.140625" style="1" customWidth="1"/>
    <col min="2562" max="2562" width="17.5703125" style="1" customWidth="1"/>
    <col min="2563" max="2563" width="9.140625" style="1" customWidth="1"/>
    <col min="2564" max="2564" width="15" style="1" customWidth="1"/>
    <col min="2565" max="2565" width="9.140625" style="1" customWidth="1"/>
    <col min="2566" max="2566" width="11.5703125" style="1" bestFit="1" customWidth="1"/>
    <col min="2567" max="2812" width="9.140625" style="1"/>
    <col min="2813" max="2813" width="9.140625" style="1" customWidth="1"/>
    <col min="2814" max="2814" width="16.140625" style="1" customWidth="1"/>
    <col min="2815" max="2815" width="13.140625" style="1" customWidth="1"/>
    <col min="2816" max="2816" width="17" style="1" customWidth="1"/>
    <col min="2817" max="2817" width="9.140625" style="1" customWidth="1"/>
    <col min="2818" max="2818" width="17.5703125" style="1" customWidth="1"/>
    <col min="2819" max="2819" width="9.140625" style="1" customWidth="1"/>
    <col min="2820" max="2820" width="15" style="1" customWidth="1"/>
    <col min="2821" max="2821" width="9.140625" style="1" customWidth="1"/>
    <col min="2822" max="2822" width="11.5703125" style="1" bestFit="1" customWidth="1"/>
    <col min="2823" max="3068" width="9.140625" style="1"/>
    <col min="3069" max="3069" width="9.140625" style="1" customWidth="1"/>
    <col min="3070" max="3070" width="16.140625" style="1" customWidth="1"/>
    <col min="3071" max="3071" width="13.140625" style="1" customWidth="1"/>
    <col min="3072" max="3072" width="17" style="1" customWidth="1"/>
    <col min="3073" max="3073" width="9.140625" style="1" customWidth="1"/>
    <col min="3074" max="3074" width="17.5703125" style="1" customWidth="1"/>
    <col min="3075" max="3075" width="9.140625" style="1" customWidth="1"/>
    <col min="3076" max="3076" width="15" style="1" customWidth="1"/>
    <col min="3077" max="3077" width="9.140625" style="1" customWidth="1"/>
    <col min="3078" max="3078" width="11.5703125" style="1" bestFit="1" customWidth="1"/>
    <col min="3079" max="3324" width="9.140625" style="1"/>
    <col min="3325" max="3325" width="9.140625" style="1" customWidth="1"/>
    <col min="3326" max="3326" width="16.140625" style="1" customWidth="1"/>
    <col min="3327" max="3327" width="13.140625" style="1" customWidth="1"/>
    <col min="3328" max="3328" width="17" style="1" customWidth="1"/>
    <col min="3329" max="3329" width="9.140625" style="1" customWidth="1"/>
    <col min="3330" max="3330" width="17.5703125" style="1" customWidth="1"/>
    <col min="3331" max="3331" width="9.140625" style="1" customWidth="1"/>
    <col min="3332" max="3332" width="15" style="1" customWidth="1"/>
    <col min="3333" max="3333" width="9.140625" style="1" customWidth="1"/>
    <col min="3334" max="3334" width="11.5703125" style="1" bestFit="1" customWidth="1"/>
    <col min="3335" max="3580" width="9.140625" style="1"/>
    <col min="3581" max="3581" width="9.140625" style="1" customWidth="1"/>
    <col min="3582" max="3582" width="16.140625" style="1" customWidth="1"/>
    <col min="3583" max="3583" width="13.140625" style="1" customWidth="1"/>
    <col min="3584" max="3584" width="17" style="1" customWidth="1"/>
    <col min="3585" max="3585" width="9.140625" style="1" customWidth="1"/>
    <col min="3586" max="3586" width="17.5703125" style="1" customWidth="1"/>
    <col min="3587" max="3587" width="9.140625" style="1" customWidth="1"/>
    <col min="3588" max="3588" width="15" style="1" customWidth="1"/>
    <col min="3589" max="3589" width="9.140625" style="1" customWidth="1"/>
    <col min="3590" max="3590" width="11.5703125" style="1" bestFit="1" customWidth="1"/>
    <col min="3591" max="3836" width="9.140625" style="1"/>
    <col min="3837" max="3837" width="9.140625" style="1" customWidth="1"/>
    <col min="3838" max="3838" width="16.140625" style="1" customWidth="1"/>
    <col min="3839" max="3839" width="13.140625" style="1" customWidth="1"/>
    <col min="3840" max="3840" width="17" style="1" customWidth="1"/>
    <col min="3841" max="3841" width="9.140625" style="1" customWidth="1"/>
    <col min="3842" max="3842" width="17.5703125" style="1" customWidth="1"/>
    <col min="3843" max="3843" width="9.140625" style="1" customWidth="1"/>
    <col min="3844" max="3844" width="15" style="1" customWidth="1"/>
    <col min="3845" max="3845" width="9.140625" style="1" customWidth="1"/>
    <col min="3846" max="3846" width="11.5703125" style="1" bestFit="1" customWidth="1"/>
    <col min="3847" max="4092" width="9.140625" style="1"/>
    <col min="4093" max="4093" width="9.140625" style="1" customWidth="1"/>
    <col min="4094" max="4094" width="16.140625" style="1" customWidth="1"/>
    <col min="4095" max="4095" width="13.140625" style="1" customWidth="1"/>
    <col min="4096" max="4096" width="17" style="1" customWidth="1"/>
    <col min="4097" max="4097" width="9.140625" style="1" customWidth="1"/>
    <col min="4098" max="4098" width="17.5703125" style="1" customWidth="1"/>
    <col min="4099" max="4099" width="9.140625" style="1" customWidth="1"/>
    <col min="4100" max="4100" width="15" style="1" customWidth="1"/>
    <col min="4101" max="4101" width="9.140625" style="1" customWidth="1"/>
    <col min="4102" max="4102" width="11.5703125" style="1" bestFit="1" customWidth="1"/>
    <col min="4103" max="4348" width="9.140625" style="1"/>
    <col min="4349" max="4349" width="9.140625" style="1" customWidth="1"/>
    <col min="4350" max="4350" width="16.140625" style="1" customWidth="1"/>
    <col min="4351" max="4351" width="13.140625" style="1" customWidth="1"/>
    <col min="4352" max="4352" width="17" style="1" customWidth="1"/>
    <col min="4353" max="4353" width="9.140625" style="1" customWidth="1"/>
    <col min="4354" max="4354" width="17.5703125" style="1" customWidth="1"/>
    <col min="4355" max="4355" width="9.140625" style="1" customWidth="1"/>
    <col min="4356" max="4356" width="15" style="1" customWidth="1"/>
    <col min="4357" max="4357" width="9.140625" style="1" customWidth="1"/>
    <col min="4358" max="4358" width="11.5703125" style="1" bestFit="1" customWidth="1"/>
    <col min="4359" max="4604" width="9.140625" style="1"/>
    <col min="4605" max="4605" width="9.140625" style="1" customWidth="1"/>
    <col min="4606" max="4606" width="16.140625" style="1" customWidth="1"/>
    <col min="4607" max="4607" width="13.140625" style="1" customWidth="1"/>
    <col min="4608" max="4608" width="17" style="1" customWidth="1"/>
    <col min="4609" max="4609" width="9.140625" style="1" customWidth="1"/>
    <col min="4610" max="4610" width="17.5703125" style="1" customWidth="1"/>
    <col min="4611" max="4611" width="9.140625" style="1" customWidth="1"/>
    <col min="4612" max="4612" width="15" style="1" customWidth="1"/>
    <col min="4613" max="4613" width="9.140625" style="1" customWidth="1"/>
    <col min="4614" max="4614" width="11.5703125" style="1" bestFit="1" customWidth="1"/>
    <col min="4615" max="4860" width="9.140625" style="1"/>
    <col min="4861" max="4861" width="9.140625" style="1" customWidth="1"/>
    <col min="4862" max="4862" width="16.140625" style="1" customWidth="1"/>
    <col min="4863" max="4863" width="13.140625" style="1" customWidth="1"/>
    <col min="4864" max="4864" width="17" style="1" customWidth="1"/>
    <col min="4865" max="4865" width="9.140625" style="1" customWidth="1"/>
    <col min="4866" max="4866" width="17.5703125" style="1" customWidth="1"/>
    <col min="4867" max="4867" width="9.140625" style="1" customWidth="1"/>
    <col min="4868" max="4868" width="15" style="1" customWidth="1"/>
    <col min="4869" max="4869" width="9.140625" style="1" customWidth="1"/>
    <col min="4870" max="4870" width="11.5703125" style="1" bestFit="1" customWidth="1"/>
    <col min="4871" max="5116" width="9.140625" style="1"/>
    <col min="5117" max="5117" width="9.140625" style="1" customWidth="1"/>
    <col min="5118" max="5118" width="16.140625" style="1" customWidth="1"/>
    <col min="5119" max="5119" width="13.140625" style="1" customWidth="1"/>
    <col min="5120" max="5120" width="17" style="1" customWidth="1"/>
    <col min="5121" max="5121" width="9.140625" style="1" customWidth="1"/>
    <col min="5122" max="5122" width="17.5703125" style="1" customWidth="1"/>
    <col min="5123" max="5123" width="9.140625" style="1" customWidth="1"/>
    <col min="5124" max="5124" width="15" style="1" customWidth="1"/>
    <col min="5125" max="5125" width="9.140625" style="1" customWidth="1"/>
    <col min="5126" max="5126" width="11.5703125" style="1" bestFit="1" customWidth="1"/>
    <col min="5127" max="5372" width="9.140625" style="1"/>
    <col min="5373" max="5373" width="9.140625" style="1" customWidth="1"/>
    <col min="5374" max="5374" width="16.140625" style="1" customWidth="1"/>
    <col min="5375" max="5375" width="13.140625" style="1" customWidth="1"/>
    <col min="5376" max="5376" width="17" style="1" customWidth="1"/>
    <col min="5377" max="5377" width="9.140625" style="1" customWidth="1"/>
    <col min="5378" max="5378" width="17.5703125" style="1" customWidth="1"/>
    <col min="5379" max="5379" width="9.140625" style="1" customWidth="1"/>
    <col min="5380" max="5380" width="15" style="1" customWidth="1"/>
    <col min="5381" max="5381" width="9.140625" style="1" customWidth="1"/>
    <col min="5382" max="5382" width="11.5703125" style="1" bestFit="1" customWidth="1"/>
    <col min="5383" max="5628" width="9.140625" style="1"/>
    <col min="5629" max="5629" width="9.140625" style="1" customWidth="1"/>
    <col min="5630" max="5630" width="16.140625" style="1" customWidth="1"/>
    <col min="5631" max="5631" width="13.140625" style="1" customWidth="1"/>
    <col min="5632" max="5632" width="17" style="1" customWidth="1"/>
    <col min="5633" max="5633" width="9.140625" style="1" customWidth="1"/>
    <col min="5634" max="5634" width="17.5703125" style="1" customWidth="1"/>
    <col min="5635" max="5635" width="9.140625" style="1" customWidth="1"/>
    <col min="5636" max="5636" width="15" style="1" customWidth="1"/>
    <col min="5637" max="5637" width="9.140625" style="1" customWidth="1"/>
    <col min="5638" max="5638" width="11.5703125" style="1" bestFit="1" customWidth="1"/>
    <col min="5639" max="5884" width="9.140625" style="1"/>
    <col min="5885" max="5885" width="9.140625" style="1" customWidth="1"/>
    <col min="5886" max="5886" width="16.140625" style="1" customWidth="1"/>
    <col min="5887" max="5887" width="13.140625" style="1" customWidth="1"/>
    <col min="5888" max="5888" width="17" style="1" customWidth="1"/>
    <col min="5889" max="5889" width="9.140625" style="1" customWidth="1"/>
    <col min="5890" max="5890" width="17.5703125" style="1" customWidth="1"/>
    <col min="5891" max="5891" width="9.140625" style="1" customWidth="1"/>
    <col min="5892" max="5892" width="15" style="1" customWidth="1"/>
    <col min="5893" max="5893" width="9.140625" style="1" customWidth="1"/>
    <col min="5894" max="5894" width="11.5703125" style="1" bestFit="1" customWidth="1"/>
    <col min="5895" max="6140" width="9.140625" style="1"/>
    <col min="6141" max="6141" width="9.140625" style="1" customWidth="1"/>
    <col min="6142" max="6142" width="16.140625" style="1" customWidth="1"/>
    <col min="6143" max="6143" width="13.140625" style="1" customWidth="1"/>
    <col min="6144" max="6144" width="17" style="1" customWidth="1"/>
    <col min="6145" max="6145" width="9.140625" style="1" customWidth="1"/>
    <col min="6146" max="6146" width="17.5703125" style="1" customWidth="1"/>
    <col min="6147" max="6147" width="9.140625" style="1" customWidth="1"/>
    <col min="6148" max="6148" width="15" style="1" customWidth="1"/>
    <col min="6149" max="6149" width="9.140625" style="1" customWidth="1"/>
    <col min="6150" max="6150" width="11.5703125" style="1" bestFit="1" customWidth="1"/>
    <col min="6151" max="6396" width="9.140625" style="1"/>
    <col min="6397" max="6397" width="9.140625" style="1" customWidth="1"/>
    <col min="6398" max="6398" width="16.140625" style="1" customWidth="1"/>
    <col min="6399" max="6399" width="13.140625" style="1" customWidth="1"/>
    <col min="6400" max="6400" width="17" style="1" customWidth="1"/>
    <col min="6401" max="6401" width="9.140625" style="1" customWidth="1"/>
    <col min="6402" max="6402" width="17.5703125" style="1" customWidth="1"/>
    <col min="6403" max="6403" width="9.140625" style="1" customWidth="1"/>
    <col min="6404" max="6404" width="15" style="1" customWidth="1"/>
    <col min="6405" max="6405" width="9.140625" style="1" customWidth="1"/>
    <col min="6406" max="6406" width="11.5703125" style="1" bestFit="1" customWidth="1"/>
    <col min="6407" max="6652" width="9.140625" style="1"/>
    <col min="6653" max="6653" width="9.140625" style="1" customWidth="1"/>
    <col min="6654" max="6654" width="16.140625" style="1" customWidth="1"/>
    <col min="6655" max="6655" width="13.140625" style="1" customWidth="1"/>
    <col min="6656" max="6656" width="17" style="1" customWidth="1"/>
    <col min="6657" max="6657" width="9.140625" style="1" customWidth="1"/>
    <col min="6658" max="6658" width="17.5703125" style="1" customWidth="1"/>
    <col min="6659" max="6659" width="9.140625" style="1" customWidth="1"/>
    <col min="6660" max="6660" width="15" style="1" customWidth="1"/>
    <col min="6661" max="6661" width="9.140625" style="1" customWidth="1"/>
    <col min="6662" max="6662" width="11.5703125" style="1" bestFit="1" customWidth="1"/>
    <col min="6663" max="6908" width="9.140625" style="1"/>
    <col min="6909" max="6909" width="9.140625" style="1" customWidth="1"/>
    <col min="6910" max="6910" width="16.140625" style="1" customWidth="1"/>
    <col min="6911" max="6911" width="13.140625" style="1" customWidth="1"/>
    <col min="6912" max="6912" width="17" style="1" customWidth="1"/>
    <col min="6913" max="6913" width="9.140625" style="1" customWidth="1"/>
    <col min="6914" max="6914" width="17.5703125" style="1" customWidth="1"/>
    <col min="6915" max="6915" width="9.140625" style="1" customWidth="1"/>
    <col min="6916" max="6916" width="15" style="1" customWidth="1"/>
    <col min="6917" max="6917" width="9.140625" style="1" customWidth="1"/>
    <col min="6918" max="6918" width="11.5703125" style="1" bestFit="1" customWidth="1"/>
    <col min="6919" max="7164" width="9.140625" style="1"/>
    <col min="7165" max="7165" width="9.140625" style="1" customWidth="1"/>
    <col min="7166" max="7166" width="16.140625" style="1" customWidth="1"/>
    <col min="7167" max="7167" width="13.140625" style="1" customWidth="1"/>
    <col min="7168" max="7168" width="17" style="1" customWidth="1"/>
    <col min="7169" max="7169" width="9.140625" style="1" customWidth="1"/>
    <col min="7170" max="7170" width="17.5703125" style="1" customWidth="1"/>
    <col min="7171" max="7171" width="9.140625" style="1" customWidth="1"/>
    <col min="7172" max="7172" width="15" style="1" customWidth="1"/>
    <col min="7173" max="7173" width="9.140625" style="1" customWidth="1"/>
    <col min="7174" max="7174" width="11.5703125" style="1" bestFit="1" customWidth="1"/>
    <col min="7175" max="7420" width="9.140625" style="1"/>
    <col min="7421" max="7421" width="9.140625" style="1" customWidth="1"/>
    <col min="7422" max="7422" width="16.140625" style="1" customWidth="1"/>
    <col min="7423" max="7423" width="13.140625" style="1" customWidth="1"/>
    <col min="7424" max="7424" width="17" style="1" customWidth="1"/>
    <col min="7425" max="7425" width="9.140625" style="1" customWidth="1"/>
    <col min="7426" max="7426" width="17.5703125" style="1" customWidth="1"/>
    <col min="7427" max="7427" width="9.140625" style="1" customWidth="1"/>
    <col min="7428" max="7428" width="15" style="1" customWidth="1"/>
    <col min="7429" max="7429" width="9.140625" style="1" customWidth="1"/>
    <col min="7430" max="7430" width="11.5703125" style="1" bestFit="1" customWidth="1"/>
    <col min="7431" max="7676" width="9.140625" style="1"/>
    <col min="7677" max="7677" width="9.140625" style="1" customWidth="1"/>
    <col min="7678" max="7678" width="16.140625" style="1" customWidth="1"/>
    <col min="7679" max="7679" width="13.140625" style="1" customWidth="1"/>
    <col min="7680" max="7680" width="17" style="1" customWidth="1"/>
    <col min="7681" max="7681" width="9.140625" style="1" customWidth="1"/>
    <col min="7682" max="7682" width="17.5703125" style="1" customWidth="1"/>
    <col min="7683" max="7683" width="9.140625" style="1" customWidth="1"/>
    <col min="7684" max="7684" width="15" style="1" customWidth="1"/>
    <col min="7685" max="7685" width="9.140625" style="1" customWidth="1"/>
    <col min="7686" max="7686" width="11.5703125" style="1" bestFit="1" customWidth="1"/>
    <col min="7687" max="7932" width="9.140625" style="1"/>
    <col min="7933" max="7933" width="9.140625" style="1" customWidth="1"/>
    <col min="7934" max="7934" width="16.140625" style="1" customWidth="1"/>
    <col min="7935" max="7935" width="13.140625" style="1" customWidth="1"/>
    <col min="7936" max="7936" width="17" style="1" customWidth="1"/>
    <col min="7937" max="7937" width="9.140625" style="1" customWidth="1"/>
    <col min="7938" max="7938" width="17.5703125" style="1" customWidth="1"/>
    <col min="7939" max="7939" width="9.140625" style="1" customWidth="1"/>
    <col min="7940" max="7940" width="15" style="1" customWidth="1"/>
    <col min="7941" max="7941" width="9.140625" style="1" customWidth="1"/>
    <col min="7942" max="7942" width="11.5703125" style="1" bestFit="1" customWidth="1"/>
    <col min="7943" max="8188" width="9.140625" style="1"/>
    <col min="8189" max="8189" width="9.140625" style="1" customWidth="1"/>
    <col min="8190" max="8190" width="16.140625" style="1" customWidth="1"/>
    <col min="8191" max="8191" width="13.140625" style="1" customWidth="1"/>
    <col min="8192" max="8192" width="17" style="1" customWidth="1"/>
    <col min="8193" max="8193" width="9.140625" style="1" customWidth="1"/>
    <col min="8194" max="8194" width="17.5703125" style="1" customWidth="1"/>
    <col min="8195" max="8195" width="9.140625" style="1" customWidth="1"/>
    <col min="8196" max="8196" width="15" style="1" customWidth="1"/>
    <col min="8197" max="8197" width="9.140625" style="1" customWidth="1"/>
    <col min="8198" max="8198" width="11.5703125" style="1" bestFit="1" customWidth="1"/>
    <col min="8199" max="8444" width="9.140625" style="1"/>
    <col min="8445" max="8445" width="9.140625" style="1" customWidth="1"/>
    <col min="8446" max="8446" width="16.140625" style="1" customWidth="1"/>
    <col min="8447" max="8447" width="13.140625" style="1" customWidth="1"/>
    <col min="8448" max="8448" width="17" style="1" customWidth="1"/>
    <col min="8449" max="8449" width="9.140625" style="1" customWidth="1"/>
    <col min="8450" max="8450" width="17.5703125" style="1" customWidth="1"/>
    <col min="8451" max="8451" width="9.140625" style="1" customWidth="1"/>
    <col min="8452" max="8452" width="15" style="1" customWidth="1"/>
    <col min="8453" max="8453" width="9.140625" style="1" customWidth="1"/>
    <col min="8454" max="8454" width="11.5703125" style="1" bestFit="1" customWidth="1"/>
    <col min="8455" max="8700" width="9.140625" style="1"/>
    <col min="8701" max="8701" width="9.140625" style="1" customWidth="1"/>
    <col min="8702" max="8702" width="16.140625" style="1" customWidth="1"/>
    <col min="8703" max="8703" width="13.140625" style="1" customWidth="1"/>
    <col min="8704" max="8704" width="17" style="1" customWidth="1"/>
    <col min="8705" max="8705" width="9.140625" style="1" customWidth="1"/>
    <col min="8706" max="8706" width="17.5703125" style="1" customWidth="1"/>
    <col min="8707" max="8707" width="9.140625" style="1" customWidth="1"/>
    <col min="8708" max="8708" width="15" style="1" customWidth="1"/>
    <col min="8709" max="8709" width="9.140625" style="1" customWidth="1"/>
    <col min="8710" max="8710" width="11.5703125" style="1" bestFit="1" customWidth="1"/>
    <col min="8711" max="8956" width="9.140625" style="1"/>
    <col min="8957" max="8957" width="9.140625" style="1" customWidth="1"/>
    <col min="8958" max="8958" width="16.140625" style="1" customWidth="1"/>
    <col min="8959" max="8959" width="13.140625" style="1" customWidth="1"/>
    <col min="8960" max="8960" width="17" style="1" customWidth="1"/>
    <col min="8961" max="8961" width="9.140625" style="1" customWidth="1"/>
    <col min="8962" max="8962" width="17.5703125" style="1" customWidth="1"/>
    <col min="8963" max="8963" width="9.140625" style="1" customWidth="1"/>
    <col min="8964" max="8964" width="15" style="1" customWidth="1"/>
    <col min="8965" max="8965" width="9.140625" style="1" customWidth="1"/>
    <col min="8966" max="8966" width="11.5703125" style="1" bestFit="1" customWidth="1"/>
    <col min="8967" max="9212" width="9.140625" style="1"/>
    <col min="9213" max="9213" width="9.140625" style="1" customWidth="1"/>
    <col min="9214" max="9214" width="16.140625" style="1" customWidth="1"/>
    <col min="9215" max="9215" width="13.140625" style="1" customWidth="1"/>
    <col min="9216" max="9216" width="17" style="1" customWidth="1"/>
    <col min="9217" max="9217" width="9.140625" style="1" customWidth="1"/>
    <col min="9218" max="9218" width="17.5703125" style="1" customWidth="1"/>
    <col min="9219" max="9219" width="9.140625" style="1" customWidth="1"/>
    <col min="9220" max="9220" width="15" style="1" customWidth="1"/>
    <col min="9221" max="9221" width="9.140625" style="1" customWidth="1"/>
    <col min="9222" max="9222" width="11.5703125" style="1" bestFit="1" customWidth="1"/>
    <col min="9223" max="9468" width="9.140625" style="1"/>
    <col min="9469" max="9469" width="9.140625" style="1" customWidth="1"/>
    <col min="9470" max="9470" width="16.140625" style="1" customWidth="1"/>
    <col min="9471" max="9471" width="13.140625" style="1" customWidth="1"/>
    <col min="9472" max="9472" width="17" style="1" customWidth="1"/>
    <col min="9473" max="9473" width="9.140625" style="1" customWidth="1"/>
    <col min="9474" max="9474" width="17.5703125" style="1" customWidth="1"/>
    <col min="9475" max="9475" width="9.140625" style="1" customWidth="1"/>
    <col min="9476" max="9476" width="15" style="1" customWidth="1"/>
    <col min="9477" max="9477" width="9.140625" style="1" customWidth="1"/>
    <col min="9478" max="9478" width="11.5703125" style="1" bestFit="1" customWidth="1"/>
    <col min="9479" max="9724" width="9.140625" style="1"/>
    <col min="9725" max="9725" width="9.140625" style="1" customWidth="1"/>
    <col min="9726" max="9726" width="16.140625" style="1" customWidth="1"/>
    <col min="9727" max="9727" width="13.140625" style="1" customWidth="1"/>
    <col min="9728" max="9728" width="17" style="1" customWidth="1"/>
    <col min="9729" max="9729" width="9.140625" style="1" customWidth="1"/>
    <col min="9730" max="9730" width="17.5703125" style="1" customWidth="1"/>
    <col min="9731" max="9731" width="9.140625" style="1" customWidth="1"/>
    <col min="9732" max="9732" width="15" style="1" customWidth="1"/>
    <col min="9733" max="9733" width="9.140625" style="1" customWidth="1"/>
    <col min="9734" max="9734" width="11.5703125" style="1" bestFit="1" customWidth="1"/>
    <col min="9735" max="9980" width="9.140625" style="1"/>
    <col min="9981" max="9981" width="9.140625" style="1" customWidth="1"/>
    <col min="9982" max="9982" width="16.140625" style="1" customWidth="1"/>
    <col min="9983" max="9983" width="13.140625" style="1" customWidth="1"/>
    <col min="9984" max="9984" width="17" style="1" customWidth="1"/>
    <col min="9985" max="9985" width="9.140625" style="1" customWidth="1"/>
    <col min="9986" max="9986" width="17.5703125" style="1" customWidth="1"/>
    <col min="9987" max="9987" width="9.140625" style="1" customWidth="1"/>
    <col min="9988" max="9988" width="15" style="1" customWidth="1"/>
    <col min="9989" max="9989" width="9.140625" style="1" customWidth="1"/>
    <col min="9990" max="9990" width="11.5703125" style="1" bestFit="1" customWidth="1"/>
    <col min="9991" max="10236" width="9.140625" style="1"/>
    <col min="10237" max="10237" width="9.140625" style="1" customWidth="1"/>
    <col min="10238" max="10238" width="16.140625" style="1" customWidth="1"/>
    <col min="10239" max="10239" width="13.140625" style="1" customWidth="1"/>
    <col min="10240" max="10240" width="17" style="1" customWidth="1"/>
    <col min="10241" max="10241" width="9.140625" style="1" customWidth="1"/>
    <col min="10242" max="10242" width="17.5703125" style="1" customWidth="1"/>
    <col min="10243" max="10243" width="9.140625" style="1" customWidth="1"/>
    <col min="10244" max="10244" width="15" style="1" customWidth="1"/>
    <col min="10245" max="10245" width="9.140625" style="1" customWidth="1"/>
    <col min="10246" max="10246" width="11.5703125" style="1" bestFit="1" customWidth="1"/>
    <col min="10247" max="10492" width="9.140625" style="1"/>
    <col min="10493" max="10493" width="9.140625" style="1" customWidth="1"/>
    <col min="10494" max="10494" width="16.140625" style="1" customWidth="1"/>
    <col min="10495" max="10495" width="13.140625" style="1" customWidth="1"/>
    <col min="10496" max="10496" width="17" style="1" customWidth="1"/>
    <col min="10497" max="10497" width="9.140625" style="1" customWidth="1"/>
    <col min="10498" max="10498" width="17.5703125" style="1" customWidth="1"/>
    <col min="10499" max="10499" width="9.140625" style="1" customWidth="1"/>
    <col min="10500" max="10500" width="15" style="1" customWidth="1"/>
    <col min="10501" max="10501" width="9.140625" style="1" customWidth="1"/>
    <col min="10502" max="10502" width="11.5703125" style="1" bestFit="1" customWidth="1"/>
    <col min="10503" max="10748" width="9.140625" style="1"/>
    <col min="10749" max="10749" width="9.140625" style="1" customWidth="1"/>
    <col min="10750" max="10750" width="16.140625" style="1" customWidth="1"/>
    <col min="10751" max="10751" width="13.140625" style="1" customWidth="1"/>
    <col min="10752" max="10752" width="17" style="1" customWidth="1"/>
    <col min="10753" max="10753" width="9.140625" style="1" customWidth="1"/>
    <col min="10754" max="10754" width="17.5703125" style="1" customWidth="1"/>
    <col min="10755" max="10755" width="9.140625" style="1" customWidth="1"/>
    <col min="10756" max="10756" width="15" style="1" customWidth="1"/>
    <col min="10757" max="10757" width="9.140625" style="1" customWidth="1"/>
    <col min="10758" max="10758" width="11.5703125" style="1" bestFit="1" customWidth="1"/>
    <col min="10759" max="11004" width="9.140625" style="1"/>
    <col min="11005" max="11005" width="9.140625" style="1" customWidth="1"/>
    <col min="11006" max="11006" width="16.140625" style="1" customWidth="1"/>
    <col min="11007" max="11007" width="13.140625" style="1" customWidth="1"/>
    <col min="11008" max="11008" width="17" style="1" customWidth="1"/>
    <col min="11009" max="11009" width="9.140625" style="1" customWidth="1"/>
    <col min="11010" max="11010" width="17.5703125" style="1" customWidth="1"/>
    <col min="11011" max="11011" width="9.140625" style="1" customWidth="1"/>
    <col min="11012" max="11012" width="15" style="1" customWidth="1"/>
    <col min="11013" max="11013" width="9.140625" style="1" customWidth="1"/>
    <col min="11014" max="11014" width="11.5703125" style="1" bestFit="1" customWidth="1"/>
    <col min="11015" max="11260" width="9.140625" style="1"/>
    <col min="11261" max="11261" width="9.140625" style="1" customWidth="1"/>
    <col min="11262" max="11262" width="16.140625" style="1" customWidth="1"/>
    <col min="11263" max="11263" width="13.140625" style="1" customWidth="1"/>
    <col min="11264" max="11264" width="17" style="1" customWidth="1"/>
    <col min="11265" max="11265" width="9.140625" style="1" customWidth="1"/>
    <col min="11266" max="11266" width="17.5703125" style="1" customWidth="1"/>
    <col min="11267" max="11267" width="9.140625" style="1" customWidth="1"/>
    <col min="11268" max="11268" width="15" style="1" customWidth="1"/>
    <col min="11269" max="11269" width="9.140625" style="1" customWidth="1"/>
    <col min="11270" max="11270" width="11.5703125" style="1" bestFit="1" customWidth="1"/>
    <col min="11271" max="11516" width="9.140625" style="1"/>
    <col min="11517" max="11517" width="9.140625" style="1" customWidth="1"/>
    <col min="11518" max="11518" width="16.140625" style="1" customWidth="1"/>
    <col min="11519" max="11519" width="13.140625" style="1" customWidth="1"/>
    <col min="11520" max="11520" width="17" style="1" customWidth="1"/>
    <col min="11521" max="11521" width="9.140625" style="1" customWidth="1"/>
    <col min="11522" max="11522" width="17.5703125" style="1" customWidth="1"/>
    <col min="11523" max="11523" width="9.140625" style="1" customWidth="1"/>
    <col min="11524" max="11524" width="15" style="1" customWidth="1"/>
    <col min="11525" max="11525" width="9.140625" style="1" customWidth="1"/>
    <col min="11526" max="11526" width="11.5703125" style="1" bestFit="1" customWidth="1"/>
    <col min="11527" max="11772" width="9.140625" style="1"/>
    <col min="11773" max="11773" width="9.140625" style="1" customWidth="1"/>
    <col min="11774" max="11774" width="16.140625" style="1" customWidth="1"/>
    <col min="11775" max="11775" width="13.140625" style="1" customWidth="1"/>
    <col min="11776" max="11776" width="17" style="1" customWidth="1"/>
    <col min="11777" max="11777" width="9.140625" style="1" customWidth="1"/>
    <col min="11778" max="11778" width="17.5703125" style="1" customWidth="1"/>
    <col min="11779" max="11779" width="9.140625" style="1" customWidth="1"/>
    <col min="11780" max="11780" width="15" style="1" customWidth="1"/>
    <col min="11781" max="11781" width="9.140625" style="1" customWidth="1"/>
    <col min="11782" max="11782" width="11.5703125" style="1" bestFit="1" customWidth="1"/>
    <col min="11783" max="12028" width="9.140625" style="1"/>
    <col min="12029" max="12029" width="9.140625" style="1" customWidth="1"/>
    <col min="12030" max="12030" width="16.140625" style="1" customWidth="1"/>
    <col min="12031" max="12031" width="13.140625" style="1" customWidth="1"/>
    <col min="12032" max="12032" width="17" style="1" customWidth="1"/>
    <col min="12033" max="12033" width="9.140625" style="1" customWidth="1"/>
    <col min="12034" max="12034" width="17.5703125" style="1" customWidth="1"/>
    <col min="12035" max="12035" width="9.140625" style="1" customWidth="1"/>
    <col min="12036" max="12036" width="15" style="1" customWidth="1"/>
    <col min="12037" max="12037" width="9.140625" style="1" customWidth="1"/>
    <col min="12038" max="12038" width="11.5703125" style="1" bestFit="1" customWidth="1"/>
    <col min="12039" max="12284" width="9.140625" style="1"/>
    <col min="12285" max="12285" width="9.140625" style="1" customWidth="1"/>
    <col min="12286" max="12286" width="16.140625" style="1" customWidth="1"/>
    <col min="12287" max="12287" width="13.140625" style="1" customWidth="1"/>
    <col min="12288" max="12288" width="17" style="1" customWidth="1"/>
    <col min="12289" max="12289" width="9.140625" style="1" customWidth="1"/>
    <col min="12290" max="12290" width="17.5703125" style="1" customWidth="1"/>
    <col min="12291" max="12291" width="9.140625" style="1" customWidth="1"/>
    <col min="12292" max="12292" width="15" style="1" customWidth="1"/>
    <col min="12293" max="12293" width="9.140625" style="1" customWidth="1"/>
    <col min="12294" max="12294" width="11.5703125" style="1" bestFit="1" customWidth="1"/>
    <col min="12295" max="12540" width="9.140625" style="1"/>
    <col min="12541" max="12541" width="9.140625" style="1" customWidth="1"/>
    <col min="12542" max="12542" width="16.140625" style="1" customWidth="1"/>
    <col min="12543" max="12543" width="13.140625" style="1" customWidth="1"/>
    <col min="12544" max="12544" width="17" style="1" customWidth="1"/>
    <col min="12545" max="12545" width="9.140625" style="1" customWidth="1"/>
    <col min="12546" max="12546" width="17.5703125" style="1" customWidth="1"/>
    <col min="12547" max="12547" width="9.140625" style="1" customWidth="1"/>
    <col min="12548" max="12548" width="15" style="1" customWidth="1"/>
    <col min="12549" max="12549" width="9.140625" style="1" customWidth="1"/>
    <col min="12550" max="12550" width="11.5703125" style="1" bestFit="1" customWidth="1"/>
    <col min="12551" max="12796" width="9.140625" style="1"/>
    <col min="12797" max="12797" width="9.140625" style="1" customWidth="1"/>
    <col min="12798" max="12798" width="16.140625" style="1" customWidth="1"/>
    <col min="12799" max="12799" width="13.140625" style="1" customWidth="1"/>
    <col min="12800" max="12800" width="17" style="1" customWidth="1"/>
    <col min="12801" max="12801" width="9.140625" style="1" customWidth="1"/>
    <col min="12802" max="12802" width="17.5703125" style="1" customWidth="1"/>
    <col min="12803" max="12803" width="9.140625" style="1" customWidth="1"/>
    <col min="12804" max="12804" width="15" style="1" customWidth="1"/>
    <col min="12805" max="12805" width="9.140625" style="1" customWidth="1"/>
    <col min="12806" max="12806" width="11.5703125" style="1" bestFit="1" customWidth="1"/>
    <col min="12807" max="13052" width="9.140625" style="1"/>
    <col min="13053" max="13053" width="9.140625" style="1" customWidth="1"/>
    <col min="13054" max="13054" width="16.140625" style="1" customWidth="1"/>
    <col min="13055" max="13055" width="13.140625" style="1" customWidth="1"/>
    <col min="13056" max="13056" width="17" style="1" customWidth="1"/>
    <col min="13057" max="13057" width="9.140625" style="1" customWidth="1"/>
    <col min="13058" max="13058" width="17.5703125" style="1" customWidth="1"/>
    <col min="13059" max="13059" width="9.140625" style="1" customWidth="1"/>
    <col min="13060" max="13060" width="15" style="1" customWidth="1"/>
    <col min="13061" max="13061" width="9.140625" style="1" customWidth="1"/>
    <col min="13062" max="13062" width="11.5703125" style="1" bestFit="1" customWidth="1"/>
    <col min="13063" max="13308" width="9.140625" style="1"/>
    <col min="13309" max="13309" width="9.140625" style="1" customWidth="1"/>
    <col min="13310" max="13310" width="16.140625" style="1" customWidth="1"/>
    <col min="13311" max="13311" width="13.140625" style="1" customWidth="1"/>
    <col min="13312" max="13312" width="17" style="1" customWidth="1"/>
    <col min="13313" max="13313" width="9.140625" style="1" customWidth="1"/>
    <col min="13314" max="13314" width="17.5703125" style="1" customWidth="1"/>
    <col min="13315" max="13315" width="9.140625" style="1" customWidth="1"/>
    <col min="13316" max="13316" width="15" style="1" customWidth="1"/>
    <col min="13317" max="13317" width="9.140625" style="1" customWidth="1"/>
    <col min="13318" max="13318" width="11.5703125" style="1" bestFit="1" customWidth="1"/>
    <col min="13319" max="13564" width="9.140625" style="1"/>
    <col min="13565" max="13565" width="9.140625" style="1" customWidth="1"/>
    <col min="13566" max="13566" width="16.140625" style="1" customWidth="1"/>
    <col min="13567" max="13567" width="13.140625" style="1" customWidth="1"/>
    <col min="13568" max="13568" width="17" style="1" customWidth="1"/>
    <col min="13569" max="13569" width="9.140625" style="1" customWidth="1"/>
    <col min="13570" max="13570" width="17.5703125" style="1" customWidth="1"/>
    <col min="13571" max="13571" width="9.140625" style="1" customWidth="1"/>
    <col min="13572" max="13572" width="15" style="1" customWidth="1"/>
    <col min="13573" max="13573" width="9.140625" style="1" customWidth="1"/>
    <col min="13574" max="13574" width="11.5703125" style="1" bestFit="1" customWidth="1"/>
    <col min="13575" max="13820" width="9.140625" style="1"/>
    <col min="13821" max="13821" width="9.140625" style="1" customWidth="1"/>
    <col min="13822" max="13822" width="16.140625" style="1" customWidth="1"/>
    <col min="13823" max="13823" width="13.140625" style="1" customWidth="1"/>
    <col min="13824" max="13824" width="17" style="1" customWidth="1"/>
    <col min="13825" max="13825" width="9.140625" style="1" customWidth="1"/>
    <col min="13826" max="13826" width="17.5703125" style="1" customWidth="1"/>
    <col min="13827" max="13827" width="9.140625" style="1" customWidth="1"/>
    <col min="13828" max="13828" width="15" style="1" customWidth="1"/>
    <col min="13829" max="13829" width="9.140625" style="1" customWidth="1"/>
    <col min="13830" max="13830" width="11.5703125" style="1" bestFit="1" customWidth="1"/>
    <col min="13831" max="14076" width="9.140625" style="1"/>
    <col min="14077" max="14077" width="9.140625" style="1" customWidth="1"/>
    <col min="14078" max="14078" width="16.140625" style="1" customWidth="1"/>
    <col min="14079" max="14079" width="13.140625" style="1" customWidth="1"/>
    <col min="14080" max="14080" width="17" style="1" customWidth="1"/>
    <col min="14081" max="14081" width="9.140625" style="1" customWidth="1"/>
    <col min="14082" max="14082" width="17.5703125" style="1" customWidth="1"/>
    <col min="14083" max="14083" width="9.140625" style="1" customWidth="1"/>
    <col min="14084" max="14084" width="15" style="1" customWidth="1"/>
    <col min="14085" max="14085" width="9.140625" style="1" customWidth="1"/>
    <col min="14086" max="14086" width="11.5703125" style="1" bestFit="1" customWidth="1"/>
    <col min="14087" max="14332" width="9.140625" style="1"/>
    <col min="14333" max="14333" width="9.140625" style="1" customWidth="1"/>
    <col min="14334" max="14334" width="16.140625" style="1" customWidth="1"/>
    <col min="14335" max="14335" width="13.140625" style="1" customWidth="1"/>
    <col min="14336" max="14336" width="17" style="1" customWidth="1"/>
    <col min="14337" max="14337" width="9.140625" style="1" customWidth="1"/>
    <col min="14338" max="14338" width="17.5703125" style="1" customWidth="1"/>
    <col min="14339" max="14339" width="9.140625" style="1" customWidth="1"/>
    <col min="14340" max="14340" width="15" style="1" customWidth="1"/>
    <col min="14341" max="14341" width="9.140625" style="1" customWidth="1"/>
    <col min="14342" max="14342" width="11.5703125" style="1" bestFit="1" customWidth="1"/>
    <col min="14343" max="14588" width="9.140625" style="1"/>
    <col min="14589" max="14589" width="9.140625" style="1" customWidth="1"/>
    <col min="14590" max="14590" width="16.140625" style="1" customWidth="1"/>
    <col min="14591" max="14591" width="13.140625" style="1" customWidth="1"/>
    <col min="14592" max="14592" width="17" style="1" customWidth="1"/>
    <col min="14593" max="14593" width="9.140625" style="1" customWidth="1"/>
    <col min="14594" max="14594" width="17.5703125" style="1" customWidth="1"/>
    <col min="14595" max="14595" width="9.140625" style="1" customWidth="1"/>
    <col min="14596" max="14596" width="15" style="1" customWidth="1"/>
    <col min="14597" max="14597" width="9.140625" style="1" customWidth="1"/>
    <col min="14598" max="14598" width="11.5703125" style="1" bestFit="1" customWidth="1"/>
    <col min="14599" max="14844" width="9.140625" style="1"/>
    <col min="14845" max="14845" width="9.140625" style="1" customWidth="1"/>
    <col min="14846" max="14846" width="16.140625" style="1" customWidth="1"/>
    <col min="14847" max="14847" width="13.140625" style="1" customWidth="1"/>
    <col min="14848" max="14848" width="17" style="1" customWidth="1"/>
    <col min="14849" max="14849" width="9.140625" style="1" customWidth="1"/>
    <col min="14850" max="14850" width="17.5703125" style="1" customWidth="1"/>
    <col min="14851" max="14851" width="9.140625" style="1" customWidth="1"/>
    <col min="14852" max="14852" width="15" style="1" customWidth="1"/>
    <col min="14853" max="14853" width="9.140625" style="1" customWidth="1"/>
    <col min="14854" max="14854" width="11.5703125" style="1" bestFit="1" customWidth="1"/>
    <col min="14855" max="15100" width="9.140625" style="1"/>
    <col min="15101" max="15101" width="9.140625" style="1" customWidth="1"/>
    <col min="15102" max="15102" width="16.140625" style="1" customWidth="1"/>
    <col min="15103" max="15103" width="13.140625" style="1" customWidth="1"/>
    <col min="15104" max="15104" width="17" style="1" customWidth="1"/>
    <col min="15105" max="15105" width="9.140625" style="1" customWidth="1"/>
    <col min="15106" max="15106" width="17.5703125" style="1" customWidth="1"/>
    <col min="15107" max="15107" width="9.140625" style="1" customWidth="1"/>
    <col min="15108" max="15108" width="15" style="1" customWidth="1"/>
    <col min="15109" max="15109" width="9.140625" style="1" customWidth="1"/>
    <col min="15110" max="15110" width="11.5703125" style="1" bestFit="1" customWidth="1"/>
    <col min="15111" max="15356" width="9.140625" style="1"/>
    <col min="15357" max="15357" width="9.140625" style="1" customWidth="1"/>
    <col min="15358" max="15358" width="16.140625" style="1" customWidth="1"/>
    <col min="15359" max="15359" width="13.140625" style="1" customWidth="1"/>
    <col min="15360" max="15360" width="17" style="1" customWidth="1"/>
    <col min="15361" max="15361" width="9.140625" style="1" customWidth="1"/>
    <col min="15362" max="15362" width="17.5703125" style="1" customWidth="1"/>
    <col min="15363" max="15363" width="9.140625" style="1" customWidth="1"/>
    <col min="15364" max="15364" width="15" style="1" customWidth="1"/>
    <col min="15365" max="15365" width="9.140625" style="1" customWidth="1"/>
    <col min="15366" max="15366" width="11.5703125" style="1" bestFit="1" customWidth="1"/>
    <col min="15367" max="15612" width="9.140625" style="1"/>
    <col min="15613" max="15613" width="9.140625" style="1" customWidth="1"/>
    <col min="15614" max="15614" width="16.140625" style="1" customWidth="1"/>
    <col min="15615" max="15615" width="13.140625" style="1" customWidth="1"/>
    <col min="15616" max="15616" width="17" style="1" customWidth="1"/>
    <col min="15617" max="15617" width="9.140625" style="1" customWidth="1"/>
    <col min="15618" max="15618" width="17.5703125" style="1" customWidth="1"/>
    <col min="15619" max="15619" width="9.140625" style="1" customWidth="1"/>
    <col min="15620" max="15620" width="15" style="1" customWidth="1"/>
    <col min="15621" max="15621" width="9.140625" style="1" customWidth="1"/>
    <col min="15622" max="15622" width="11.5703125" style="1" bestFit="1" customWidth="1"/>
    <col min="15623" max="15868" width="9.140625" style="1"/>
    <col min="15869" max="15869" width="9.140625" style="1" customWidth="1"/>
    <col min="15870" max="15870" width="16.140625" style="1" customWidth="1"/>
    <col min="15871" max="15871" width="13.140625" style="1" customWidth="1"/>
    <col min="15872" max="15872" width="17" style="1" customWidth="1"/>
    <col min="15873" max="15873" width="9.140625" style="1" customWidth="1"/>
    <col min="15874" max="15874" width="17.5703125" style="1" customWidth="1"/>
    <col min="15875" max="15875" width="9.140625" style="1" customWidth="1"/>
    <col min="15876" max="15876" width="15" style="1" customWidth="1"/>
    <col min="15877" max="15877" width="9.140625" style="1" customWidth="1"/>
    <col min="15878" max="15878" width="11.5703125" style="1" bestFit="1" customWidth="1"/>
    <col min="15879" max="16124" width="9.140625" style="1"/>
    <col min="16125" max="16125" width="9.140625" style="1" customWidth="1"/>
    <col min="16126" max="16126" width="16.140625" style="1" customWidth="1"/>
    <col min="16127" max="16127" width="13.140625" style="1" customWidth="1"/>
    <col min="16128" max="16128" width="17" style="1" customWidth="1"/>
    <col min="16129" max="16129" width="9.140625" style="1" customWidth="1"/>
    <col min="16130" max="16130" width="17.5703125" style="1" customWidth="1"/>
    <col min="16131" max="16131" width="9.140625" style="1" customWidth="1"/>
    <col min="16132" max="16132" width="15" style="1" customWidth="1"/>
    <col min="16133" max="16133" width="9.140625" style="1" customWidth="1"/>
    <col min="16134" max="16134" width="11.5703125" style="1" bestFit="1" customWidth="1"/>
    <col min="16135" max="16384" width="9.140625" style="1"/>
  </cols>
  <sheetData>
    <row r="1" spans="1:6" ht="16.5" x14ac:dyDescent="0.25">
      <c r="A1" s="2407" t="s">
        <v>1077</v>
      </c>
      <c r="B1" s="2407"/>
      <c r="C1" s="2407"/>
      <c r="D1" s="2407"/>
      <c r="E1" s="2407"/>
      <c r="F1" s="2407"/>
    </row>
    <row r="2" spans="1:6" ht="63.75" x14ac:dyDescent="0.25">
      <c r="A2" s="1205" t="s">
        <v>1064</v>
      </c>
      <c r="B2" s="1205" t="s">
        <v>814</v>
      </c>
      <c r="C2" s="1205" t="s">
        <v>813</v>
      </c>
      <c r="D2" s="1205" t="s">
        <v>532</v>
      </c>
      <c r="E2" s="1205" t="s">
        <v>1066</v>
      </c>
      <c r="F2" s="1205" t="s">
        <v>1065</v>
      </c>
    </row>
    <row r="3" spans="1:6" x14ac:dyDescent="0.25">
      <c r="A3" s="1349"/>
      <c r="B3" s="1349"/>
      <c r="C3" s="1350"/>
      <c r="D3" s="1349"/>
      <c r="E3" s="1349"/>
      <c r="F3" s="1349"/>
    </row>
    <row r="4" spans="1:6" x14ac:dyDescent="0.25">
      <c r="A4" s="1349"/>
      <c r="B4" s="1349"/>
      <c r="C4" s="1350"/>
      <c r="D4" s="1349"/>
      <c r="E4" s="1349"/>
      <c r="F4" s="1349"/>
    </row>
    <row r="5" spans="1:6" x14ac:dyDescent="0.25">
      <c r="A5" s="1349"/>
      <c r="B5" s="1349"/>
      <c r="C5" s="1350"/>
      <c r="D5" s="1349"/>
      <c r="E5" s="1349"/>
      <c r="F5" s="1349"/>
    </row>
    <row r="6" spans="1:6" x14ac:dyDescent="0.25">
      <c r="A6" s="1349"/>
      <c r="B6" s="1349"/>
      <c r="C6" s="1350"/>
      <c r="D6" s="1349"/>
      <c r="E6" s="1349"/>
      <c r="F6" s="1349"/>
    </row>
    <row r="7" spans="1:6" x14ac:dyDescent="0.25">
      <c r="A7" s="1349"/>
      <c r="B7" s="1349"/>
      <c r="C7" s="1350"/>
      <c r="D7" s="1349"/>
      <c r="E7" s="1349"/>
      <c r="F7" s="1349"/>
    </row>
    <row r="8" spans="1:6" x14ac:dyDescent="0.25">
      <c r="A8" s="1349"/>
      <c r="B8" s="1349"/>
      <c r="C8" s="1350"/>
      <c r="D8" s="1349"/>
      <c r="E8" s="1349"/>
      <c r="F8" s="1349"/>
    </row>
    <row r="9" spans="1:6" x14ac:dyDescent="0.25">
      <c r="A9" s="1349"/>
      <c r="B9" s="1349"/>
      <c r="C9" s="1350"/>
      <c r="D9" s="1349"/>
      <c r="E9" s="1349"/>
      <c r="F9" s="1349"/>
    </row>
    <row r="10" spans="1:6" x14ac:dyDescent="0.25">
      <c r="A10" s="1349"/>
      <c r="B10" s="1349"/>
      <c r="C10" s="1350"/>
      <c r="D10" s="1349"/>
      <c r="E10" s="1349"/>
      <c r="F10" s="1349"/>
    </row>
    <row r="11" spans="1:6" x14ac:dyDescent="0.25">
      <c r="A11" s="1349"/>
      <c r="B11" s="1349"/>
      <c r="C11" s="1350"/>
      <c r="D11" s="1349"/>
      <c r="E11" s="1349"/>
      <c r="F11" s="1349"/>
    </row>
    <row r="12" spans="1:6" x14ac:dyDescent="0.25">
      <c r="A12" s="1349"/>
      <c r="B12" s="1349"/>
      <c r="C12" s="1350"/>
      <c r="D12" s="1349"/>
      <c r="E12" s="1349"/>
      <c r="F12" s="1349"/>
    </row>
    <row r="13" spans="1:6" x14ac:dyDescent="0.25">
      <c r="A13" s="1349"/>
      <c r="B13" s="1349"/>
      <c r="C13" s="1350"/>
      <c r="D13" s="1349"/>
      <c r="E13" s="1349"/>
      <c r="F13" s="1349"/>
    </row>
    <row r="14" spans="1:6" x14ac:dyDescent="0.25">
      <c r="A14" s="1349"/>
      <c r="B14" s="1349"/>
      <c r="C14" s="1350"/>
      <c r="D14" s="1349"/>
      <c r="E14" s="1349"/>
      <c r="F14" s="1349"/>
    </row>
    <row r="15" spans="1:6" x14ac:dyDescent="0.25">
      <c r="A15" s="1349"/>
      <c r="B15" s="1349"/>
      <c r="C15" s="1350"/>
      <c r="D15" s="1349"/>
      <c r="E15" s="1349"/>
      <c r="F15" s="1349"/>
    </row>
    <row r="16" spans="1:6" x14ac:dyDescent="0.25">
      <c r="A16" s="1349"/>
      <c r="B16" s="1349"/>
      <c r="C16" s="1350"/>
      <c r="D16" s="1349"/>
      <c r="E16" s="1349"/>
      <c r="F16" s="1349"/>
    </row>
    <row r="17" spans="1:8" x14ac:dyDescent="0.25">
      <c r="A17" s="1349"/>
      <c r="B17" s="1349"/>
      <c r="C17" s="1350"/>
      <c r="D17" s="1349"/>
      <c r="E17" s="1349"/>
      <c r="F17" s="1349"/>
    </row>
    <row r="18" spans="1:8" x14ac:dyDescent="0.25">
      <c r="A18" s="1349"/>
      <c r="B18" s="1349"/>
      <c r="C18" s="1350"/>
      <c r="D18" s="1349"/>
      <c r="E18" s="1349"/>
      <c r="F18" s="1349"/>
    </row>
    <row r="19" spans="1:8" x14ac:dyDescent="0.25">
      <c r="A19" s="1349"/>
      <c r="B19" s="1349"/>
      <c r="C19" s="1349"/>
      <c r="D19" s="1349"/>
      <c r="E19" s="1349"/>
      <c r="F19" s="1349"/>
    </row>
    <row r="20" spans="1:8" x14ac:dyDescent="0.25">
      <c r="A20" s="1349"/>
      <c r="B20" s="1349"/>
      <c r="C20" s="1349"/>
      <c r="D20" s="1349"/>
      <c r="E20" s="1349"/>
      <c r="F20" s="1349"/>
    </row>
    <row r="21" spans="1:8" x14ac:dyDescent="0.25">
      <c r="A21" s="1356"/>
      <c r="B21" s="1357"/>
      <c r="C21" s="1357"/>
      <c r="D21" s="1357"/>
      <c r="E21" s="1357"/>
      <c r="F21" s="1358" t="s">
        <v>1564</v>
      </c>
    </row>
    <row r="22" spans="1:8" x14ac:dyDescent="0.25">
      <c r="H22" s="689"/>
    </row>
  </sheetData>
  <mergeCells count="1">
    <mergeCell ref="A1:F1"/>
  </mergeCells>
  <pageMargins left="0.7" right="0.7" top="0.75" bottom="0.75" header="0.3" footer="0.3"/>
  <pageSetup scale="90" orientation="portrait" horizontalDpi="4294967293"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E12"/>
  <sheetViews>
    <sheetView zoomScaleSheetLayoutView="100" workbookViewId="0">
      <selection sqref="A1:E1"/>
    </sheetView>
  </sheetViews>
  <sheetFormatPr defaultRowHeight="15" x14ac:dyDescent="0.25"/>
  <cols>
    <col min="1" max="1" width="4.85546875" style="11" customWidth="1"/>
    <col min="2" max="2" width="45.7109375" style="11" customWidth="1"/>
    <col min="3" max="4" width="14.28515625" style="11" customWidth="1"/>
    <col min="5" max="5" width="15.140625" style="11" customWidth="1"/>
    <col min="6" max="248" width="9.140625" style="1"/>
    <col min="249" max="249" width="9.140625" style="1" customWidth="1"/>
    <col min="250" max="250" width="16.140625" style="1" customWidth="1"/>
    <col min="251" max="251" width="13.140625" style="1" customWidth="1"/>
    <col min="252" max="252" width="17" style="1" customWidth="1"/>
    <col min="253" max="253" width="9.140625" style="1" customWidth="1"/>
    <col min="254" max="254" width="17.5703125" style="1" customWidth="1"/>
    <col min="255" max="255" width="9.140625" style="1" customWidth="1"/>
    <col min="256" max="256" width="15" style="1" customWidth="1"/>
    <col min="257" max="257" width="9.140625" style="1" customWidth="1"/>
    <col min="258" max="258" width="11.5703125" style="1" bestFit="1" customWidth="1"/>
    <col min="259" max="504" width="9.140625" style="1"/>
    <col min="505" max="505" width="9.140625" style="1" customWidth="1"/>
    <col min="506" max="506" width="16.140625" style="1" customWidth="1"/>
    <col min="507" max="507" width="13.140625" style="1" customWidth="1"/>
    <col min="508" max="508" width="17" style="1" customWidth="1"/>
    <col min="509" max="509" width="9.140625" style="1" customWidth="1"/>
    <col min="510" max="510" width="17.5703125" style="1" customWidth="1"/>
    <col min="511" max="511" width="9.140625" style="1" customWidth="1"/>
    <col min="512" max="512" width="15" style="1" customWidth="1"/>
    <col min="513" max="513" width="9.140625" style="1" customWidth="1"/>
    <col min="514" max="514" width="11.5703125" style="1" bestFit="1" customWidth="1"/>
    <col min="515" max="760" width="9.140625" style="1"/>
    <col min="761" max="761" width="9.140625" style="1" customWidth="1"/>
    <col min="762" max="762" width="16.140625" style="1" customWidth="1"/>
    <col min="763" max="763" width="13.140625" style="1" customWidth="1"/>
    <col min="764" max="764" width="17" style="1" customWidth="1"/>
    <col min="765" max="765" width="9.140625" style="1" customWidth="1"/>
    <col min="766" max="766" width="17.5703125" style="1" customWidth="1"/>
    <col min="767" max="767" width="9.140625" style="1" customWidth="1"/>
    <col min="768" max="768" width="15" style="1" customWidth="1"/>
    <col min="769" max="769" width="9.140625" style="1" customWidth="1"/>
    <col min="770" max="770" width="11.5703125" style="1" bestFit="1" customWidth="1"/>
    <col min="771" max="1016" width="9.140625" style="1"/>
    <col min="1017" max="1017" width="9.140625" style="1" customWidth="1"/>
    <col min="1018" max="1018" width="16.140625" style="1" customWidth="1"/>
    <col min="1019" max="1019" width="13.140625" style="1" customWidth="1"/>
    <col min="1020" max="1020" width="17" style="1" customWidth="1"/>
    <col min="1021" max="1021" width="9.140625" style="1" customWidth="1"/>
    <col min="1022" max="1022" width="17.5703125" style="1" customWidth="1"/>
    <col min="1023" max="1023" width="9.140625" style="1" customWidth="1"/>
    <col min="1024" max="1024" width="15" style="1" customWidth="1"/>
    <col min="1025" max="1025" width="9.140625" style="1" customWidth="1"/>
    <col min="1026" max="1026" width="11.5703125" style="1" bestFit="1" customWidth="1"/>
    <col min="1027" max="1272" width="9.140625" style="1"/>
    <col min="1273" max="1273" width="9.140625" style="1" customWidth="1"/>
    <col min="1274" max="1274" width="16.140625" style="1" customWidth="1"/>
    <col min="1275" max="1275" width="13.140625" style="1" customWidth="1"/>
    <col min="1276" max="1276" width="17" style="1" customWidth="1"/>
    <col min="1277" max="1277" width="9.140625" style="1" customWidth="1"/>
    <col min="1278" max="1278" width="17.5703125" style="1" customWidth="1"/>
    <col min="1279" max="1279" width="9.140625" style="1" customWidth="1"/>
    <col min="1280" max="1280" width="15" style="1" customWidth="1"/>
    <col min="1281" max="1281" width="9.140625" style="1" customWidth="1"/>
    <col min="1282" max="1282" width="11.5703125" style="1" bestFit="1" customWidth="1"/>
    <col min="1283" max="1528" width="9.140625" style="1"/>
    <col min="1529" max="1529" width="9.140625" style="1" customWidth="1"/>
    <col min="1530" max="1530" width="16.140625" style="1" customWidth="1"/>
    <col min="1531" max="1531" width="13.140625" style="1" customWidth="1"/>
    <col min="1532" max="1532" width="17" style="1" customWidth="1"/>
    <col min="1533" max="1533" width="9.140625" style="1" customWidth="1"/>
    <col min="1534" max="1534" width="17.5703125" style="1" customWidth="1"/>
    <col min="1535" max="1535" width="9.140625" style="1" customWidth="1"/>
    <col min="1536" max="1536" width="15" style="1" customWidth="1"/>
    <col min="1537" max="1537" width="9.140625" style="1" customWidth="1"/>
    <col min="1538" max="1538" width="11.5703125" style="1" bestFit="1" customWidth="1"/>
    <col min="1539" max="1784" width="9.140625" style="1"/>
    <col min="1785" max="1785" width="9.140625" style="1" customWidth="1"/>
    <col min="1786" max="1786" width="16.140625" style="1" customWidth="1"/>
    <col min="1787" max="1787" width="13.140625" style="1" customWidth="1"/>
    <col min="1788" max="1788" width="17" style="1" customWidth="1"/>
    <col min="1789" max="1789" width="9.140625" style="1" customWidth="1"/>
    <col min="1790" max="1790" width="17.5703125" style="1" customWidth="1"/>
    <col min="1791" max="1791" width="9.140625" style="1" customWidth="1"/>
    <col min="1792" max="1792" width="15" style="1" customWidth="1"/>
    <col min="1793" max="1793" width="9.140625" style="1" customWidth="1"/>
    <col min="1794" max="1794" width="11.5703125" style="1" bestFit="1" customWidth="1"/>
    <col min="1795" max="2040" width="9.140625" style="1"/>
    <col min="2041" max="2041" width="9.140625" style="1" customWidth="1"/>
    <col min="2042" max="2042" width="16.140625" style="1" customWidth="1"/>
    <col min="2043" max="2043" width="13.140625" style="1" customWidth="1"/>
    <col min="2044" max="2044" width="17" style="1" customWidth="1"/>
    <col min="2045" max="2045" width="9.140625" style="1" customWidth="1"/>
    <col min="2046" max="2046" width="17.5703125" style="1" customWidth="1"/>
    <col min="2047" max="2047" width="9.140625" style="1" customWidth="1"/>
    <col min="2048" max="2048" width="15" style="1" customWidth="1"/>
    <col min="2049" max="2049" width="9.140625" style="1" customWidth="1"/>
    <col min="2050" max="2050" width="11.5703125" style="1" bestFit="1" customWidth="1"/>
    <col min="2051" max="2296" width="9.140625" style="1"/>
    <col min="2297" max="2297" width="9.140625" style="1" customWidth="1"/>
    <col min="2298" max="2298" width="16.140625" style="1" customWidth="1"/>
    <col min="2299" max="2299" width="13.140625" style="1" customWidth="1"/>
    <col min="2300" max="2300" width="17" style="1" customWidth="1"/>
    <col min="2301" max="2301" width="9.140625" style="1" customWidth="1"/>
    <col min="2302" max="2302" width="17.5703125" style="1" customWidth="1"/>
    <col min="2303" max="2303" width="9.140625" style="1" customWidth="1"/>
    <col min="2304" max="2304" width="15" style="1" customWidth="1"/>
    <col min="2305" max="2305" width="9.140625" style="1" customWidth="1"/>
    <col min="2306" max="2306" width="11.5703125" style="1" bestFit="1" customWidth="1"/>
    <col min="2307" max="2552" width="9.140625" style="1"/>
    <col min="2553" max="2553" width="9.140625" style="1" customWidth="1"/>
    <col min="2554" max="2554" width="16.140625" style="1" customWidth="1"/>
    <col min="2555" max="2555" width="13.140625" style="1" customWidth="1"/>
    <col min="2556" max="2556" width="17" style="1" customWidth="1"/>
    <col min="2557" max="2557" width="9.140625" style="1" customWidth="1"/>
    <col min="2558" max="2558" width="17.5703125" style="1" customWidth="1"/>
    <col min="2559" max="2559" width="9.140625" style="1" customWidth="1"/>
    <col min="2560" max="2560" width="15" style="1" customWidth="1"/>
    <col min="2561" max="2561" width="9.140625" style="1" customWidth="1"/>
    <col min="2562" max="2562" width="11.5703125" style="1" bestFit="1" customWidth="1"/>
    <col min="2563" max="2808" width="9.140625" style="1"/>
    <col min="2809" max="2809" width="9.140625" style="1" customWidth="1"/>
    <col min="2810" max="2810" width="16.140625" style="1" customWidth="1"/>
    <col min="2811" max="2811" width="13.140625" style="1" customWidth="1"/>
    <col min="2812" max="2812" width="17" style="1" customWidth="1"/>
    <col min="2813" max="2813" width="9.140625" style="1" customWidth="1"/>
    <col min="2814" max="2814" width="17.5703125" style="1" customWidth="1"/>
    <col min="2815" max="2815" width="9.140625" style="1" customWidth="1"/>
    <col min="2816" max="2816" width="15" style="1" customWidth="1"/>
    <col min="2817" max="2817" width="9.140625" style="1" customWidth="1"/>
    <col min="2818" max="2818" width="11.5703125" style="1" bestFit="1" customWidth="1"/>
    <col min="2819" max="3064" width="9.140625" style="1"/>
    <col min="3065" max="3065" width="9.140625" style="1" customWidth="1"/>
    <col min="3066" max="3066" width="16.140625" style="1" customWidth="1"/>
    <col min="3067" max="3067" width="13.140625" style="1" customWidth="1"/>
    <col min="3068" max="3068" width="17" style="1" customWidth="1"/>
    <col min="3069" max="3069" width="9.140625" style="1" customWidth="1"/>
    <col min="3070" max="3070" width="17.5703125" style="1" customWidth="1"/>
    <col min="3071" max="3071" width="9.140625" style="1" customWidth="1"/>
    <col min="3072" max="3072" width="15" style="1" customWidth="1"/>
    <col min="3073" max="3073" width="9.140625" style="1" customWidth="1"/>
    <col min="3074" max="3074" width="11.5703125" style="1" bestFit="1" customWidth="1"/>
    <col min="3075" max="3320" width="9.140625" style="1"/>
    <col min="3321" max="3321" width="9.140625" style="1" customWidth="1"/>
    <col min="3322" max="3322" width="16.140625" style="1" customWidth="1"/>
    <col min="3323" max="3323" width="13.140625" style="1" customWidth="1"/>
    <col min="3324" max="3324" width="17" style="1" customWidth="1"/>
    <col min="3325" max="3325" width="9.140625" style="1" customWidth="1"/>
    <col min="3326" max="3326" width="17.5703125" style="1" customWidth="1"/>
    <col min="3327" max="3327" width="9.140625" style="1" customWidth="1"/>
    <col min="3328" max="3328" width="15" style="1" customWidth="1"/>
    <col min="3329" max="3329" width="9.140625" style="1" customWidth="1"/>
    <col min="3330" max="3330" width="11.5703125" style="1" bestFit="1" customWidth="1"/>
    <col min="3331" max="3576" width="9.140625" style="1"/>
    <col min="3577" max="3577" width="9.140625" style="1" customWidth="1"/>
    <col min="3578" max="3578" width="16.140625" style="1" customWidth="1"/>
    <col min="3579" max="3579" width="13.140625" style="1" customWidth="1"/>
    <col min="3580" max="3580" width="17" style="1" customWidth="1"/>
    <col min="3581" max="3581" width="9.140625" style="1" customWidth="1"/>
    <col min="3582" max="3582" width="17.5703125" style="1" customWidth="1"/>
    <col min="3583" max="3583" width="9.140625" style="1" customWidth="1"/>
    <col min="3584" max="3584" width="15" style="1" customWidth="1"/>
    <col min="3585" max="3585" width="9.140625" style="1" customWidth="1"/>
    <col min="3586" max="3586" width="11.5703125" style="1" bestFit="1" customWidth="1"/>
    <col min="3587" max="3832" width="9.140625" style="1"/>
    <col min="3833" max="3833" width="9.140625" style="1" customWidth="1"/>
    <col min="3834" max="3834" width="16.140625" style="1" customWidth="1"/>
    <col min="3835" max="3835" width="13.140625" style="1" customWidth="1"/>
    <col min="3836" max="3836" width="17" style="1" customWidth="1"/>
    <col min="3837" max="3837" width="9.140625" style="1" customWidth="1"/>
    <col min="3838" max="3838" width="17.5703125" style="1" customWidth="1"/>
    <col min="3839" max="3839" width="9.140625" style="1" customWidth="1"/>
    <col min="3840" max="3840" width="15" style="1" customWidth="1"/>
    <col min="3841" max="3841" width="9.140625" style="1" customWidth="1"/>
    <col min="3842" max="3842" width="11.5703125" style="1" bestFit="1" customWidth="1"/>
    <col min="3843" max="4088" width="9.140625" style="1"/>
    <col min="4089" max="4089" width="9.140625" style="1" customWidth="1"/>
    <col min="4090" max="4090" width="16.140625" style="1" customWidth="1"/>
    <col min="4091" max="4091" width="13.140625" style="1" customWidth="1"/>
    <col min="4092" max="4092" width="17" style="1" customWidth="1"/>
    <col min="4093" max="4093" width="9.140625" style="1" customWidth="1"/>
    <col min="4094" max="4094" width="17.5703125" style="1" customWidth="1"/>
    <col min="4095" max="4095" width="9.140625" style="1" customWidth="1"/>
    <col min="4096" max="4096" width="15" style="1" customWidth="1"/>
    <col min="4097" max="4097" width="9.140625" style="1" customWidth="1"/>
    <col min="4098" max="4098" width="11.5703125" style="1" bestFit="1" customWidth="1"/>
    <col min="4099" max="4344" width="9.140625" style="1"/>
    <col min="4345" max="4345" width="9.140625" style="1" customWidth="1"/>
    <col min="4346" max="4346" width="16.140625" style="1" customWidth="1"/>
    <col min="4347" max="4347" width="13.140625" style="1" customWidth="1"/>
    <col min="4348" max="4348" width="17" style="1" customWidth="1"/>
    <col min="4349" max="4349" width="9.140625" style="1" customWidth="1"/>
    <col min="4350" max="4350" width="17.5703125" style="1" customWidth="1"/>
    <col min="4351" max="4351" width="9.140625" style="1" customWidth="1"/>
    <col min="4352" max="4352" width="15" style="1" customWidth="1"/>
    <col min="4353" max="4353" width="9.140625" style="1" customWidth="1"/>
    <col min="4354" max="4354" width="11.5703125" style="1" bestFit="1" customWidth="1"/>
    <col min="4355" max="4600" width="9.140625" style="1"/>
    <col min="4601" max="4601" width="9.140625" style="1" customWidth="1"/>
    <col min="4602" max="4602" width="16.140625" style="1" customWidth="1"/>
    <col min="4603" max="4603" width="13.140625" style="1" customWidth="1"/>
    <col min="4604" max="4604" width="17" style="1" customWidth="1"/>
    <col min="4605" max="4605" width="9.140625" style="1" customWidth="1"/>
    <col min="4606" max="4606" width="17.5703125" style="1" customWidth="1"/>
    <col min="4607" max="4607" width="9.140625" style="1" customWidth="1"/>
    <col min="4608" max="4608" width="15" style="1" customWidth="1"/>
    <col min="4609" max="4609" width="9.140625" style="1" customWidth="1"/>
    <col min="4610" max="4610" width="11.5703125" style="1" bestFit="1" customWidth="1"/>
    <col min="4611" max="4856" width="9.140625" style="1"/>
    <col min="4857" max="4857" width="9.140625" style="1" customWidth="1"/>
    <col min="4858" max="4858" width="16.140625" style="1" customWidth="1"/>
    <col min="4859" max="4859" width="13.140625" style="1" customWidth="1"/>
    <col min="4860" max="4860" width="17" style="1" customWidth="1"/>
    <col min="4861" max="4861" width="9.140625" style="1" customWidth="1"/>
    <col min="4862" max="4862" width="17.5703125" style="1" customWidth="1"/>
    <col min="4863" max="4863" width="9.140625" style="1" customWidth="1"/>
    <col min="4864" max="4864" width="15" style="1" customWidth="1"/>
    <col min="4865" max="4865" width="9.140625" style="1" customWidth="1"/>
    <col min="4866" max="4866" width="11.5703125" style="1" bestFit="1" customWidth="1"/>
    <col min="4867" max="5112" width="9.140625" style="1"/>
    <col min="5113" max="5113" width="9.140625" style="1" customWidth="1"/>
    <col min="5114" max="5114" width="16.140625" style="1" customWidth="1"/>
    <col min="5115" max="5115" width="13.140625" style="1" customWidth="1"/>
    <col min="5116" max="5116" width="17" style="1" customWidth="1"/>
    <col min="5117" max="5117" width="9.140625" style="1" customWidth="1"/>
    <col min="5118" max="5118" width="17.5703125" style="1" customWidth="1"/>
    <col min="5119" max="5119" width="9.140625" style="1" customWidth="1"/>
    <col min="5120" max="5120" width="15" style="1" customWidth="1"/>
    <col min="5121" max="5121" width="9.140625" style="1" customWidth="1"/>
    <col min="5122" max="5122" width="11.5703125" style="1" bestFit="1" customWidth="1"/>
    <col min="5123" max="5368" width="9.140625" style="1"/>
    <col min="5369" max="5369" width="9.140625" style="1" customWidth="1"/>
    <col min="5370" max="5370" width="16.140625" style="1" customWidth="1"/>
    <col min="5371" max="5371" width="13.140625" style="1" customWidth="1"/>
    <col min="5372" max="5372" width="17" style="1" customWidth="1"/>
    <col min="5373" max="5373" width="9.140625" style="1" customWidth="1"/>
    <col min="5374" max="5374" width="17.5703125" style="1" customWidth="1"/>
    <col min="5375" max="5375" width="9.140625" style="1" customWidth="1"/>
    <col min="5376" max="5376" width="15" style="1" customWidth="1"/>
    <col min="5377" max="5377" width="9.140625" style="1" customWidth="1"/>
    <col min="5378" max="5378" width="11.5703125" style="1" bestFit="1" customWidth="1"/>
    <col min="5379" max="5624" width="9.140625" style="1"/>
    <col min="5625" max="5625" width="9.140625" style="1" customWidth="1"/>
    <col min="5626" max="5626" width="16.140625" style="1" customWidth="1"/>
    <col min="5627" max="5627" width="13.140625" style="1" customWidth="1"/>
    <col min="5628" max="5628" width="17" style="1" customWidth="1"/>
    <col min="5629" max="5629" width="9.140625" style="1" customWidth="1"/>
    <col min="5630" max="5630" width="17.5703125" style="1" customWidth="1"/>
    <col min="5631" max="5631" width="9.140625" style="1" customWidth="1"/>
    <col min="5632" max="5632" width="15" style="1" customWidth="1"/>
    <col min="5633" max="5633" width="9.140625" style="1" customWidth="1"/>
    <col min="5634" max="5634" width="11.5703125" style="1" bestFit="1" customWidth="1"/>
    <col min="5635" max="5880" width="9.140625" style="1"/>
    <col min="5881" max="5881" width="9.140625" style="1" customWidth="1"/>
    <col min="5882" max="5882" width="16.140625" style="1" customWidth="1"/>
    <col min="5883" max="5883" width="13.140625" style="1" customWidth="1"/>
    <col min="5884" max="5884" width="17" style="1" customWidth="1"/>
    <col min="5885" max="5885" width="9.140625" style="1" customWidth="1"/>
    <col min="5886" max="5886" width="17.5703125" style="1" customWidth="1"/>
    <col min="5887" max="5887" width="9.140625" style="1" customWidth="1"/>
    <col min="5888" max="5888" width="15" style="1" customWidth="1"/>
    <col min="5889" max="5889" width="9.140625" style="1" customWidth="1"/>
    <col min="5890" max="5890" width="11.5703125" style="1" bestFit="1" customWidth="1"/>
    <col min="5891" max="6136" width="9.140625" style="1"/>
    <col min="6137" max="6137" width="9.140625" style="1" customWidth="1"/>
    <col min="6138" max="6138" width="16.140625" style="1" customWidth="1"/>
    <col min="6139" max="6139" width="13.140625" style="1" customWidth="1"/>
    <col min="6140" max="6140" width="17" style="1" customWidth="1"/>
    <col min="6141" max="6141" width="9.140625" style="1" customWidth="1"/>
    <col min="6142" max="6142" width="17.5703125" style="1" customWidth="1"/>
    <col min="6143" max="6143" width="9.140625" style="1" customWidth="1"/>
    <col min="6144" max="6144" width="15" style="1" customWidth="1"/>
    <col min="6145" max="6145" width="9.140625" style="1" customWidth="1"/>
    <col min="6146" max="6146" width="11.5703125" style="1" bestFit="1" customWidth="1"/>
    <col min="6147" max="6392" width="9.140625" style="1"/>
    <col min="6393" max="6393" width="9.140625" style="1" customWidth="1"/>
    <col min="6394" max="6394" width="16.140625" style="1" customWidth="1"/>
    <col min="6395" max="6395" width="13.140625" style="1" customWidth="1"/>
    <col min="6396" max="6396" width="17" style="1" customWidth="1"/>
    <col min="6397" max="6397" width="9.140625" style="1" customWidth="1"/>
    <col min="6398" max="6398" width="17.5703125" style="1" customWidth="1"/>
    <col min="6399" max="6399" width="9.140625" style="1" customWidth="1"/>
    <col min="6400" max="6400" width="15" style="1" customWidth="1"/>
    <col min="6401" max="6401" width="9.140625" style="1" customWidth="1"/>
    <col min="6402" max="6402" width="11.5703125" style="1" bestFit="1" customWidth="1"/>
    <col min="6403" max="6648" width="9.140625" style="1"/>
    <col min="6649" max="6649" width="9.140625" style="1" customWidth="1"/>
    <col min="6650" max="6650" width="16.140625" style="1" customWidth="1"/>
    <col min="6651" max="6651" width="13.140625" style="1" customWidth="1"/>
    <col min="6652" max="6652" width="17" style="1" customWidth="1"/>
    <col min="6653" max="6653" width="9.140625" style="1" customWidth="1"/>
    <col min="6654" max="6654" width="17.5703125" style="1" customWidth="1"/>
    <col min="6655" max="6655" width="9.140625" style="1" customWidth="1"/>
    <col min="6656" max="6656" width="15" style="1" customWidth="1"/>
    <col min="6657" max="6657" width="9.140625" style="1" customWidth="1"/>
    <col min="6658" max="6658" width="11.5703125" style="1" bestFit="1" customWidth="1"/>
    <col min="6659" max="6904" width="9.140625" style="1"/>
    <col min="6905" max="6905" width="9.140625" style="1" customWidth="1"/>
    <col min="6906" max="6906" width="16.140625" style="1" customWidth="1"/>
    <col min="6907" max="6907" width="13.140625" style="1" customWidth="1"/>
    <col min="6908" max="6908" width="17" style="1" customWidth="1"/>
    <col min="6909" max="6909" width="9.140625" style="1" customWidth="1"/>
    <col min="6910" max="6910" width="17.5703125" style="1" customWidth="1"/>
    <col min="6911" max="6911" width="9.140625" style="1" customWidth="1"/>
    <col min="6912" max="6912" width="15" style="1" customWidth="1"/>
    <col min="6913" max="6913" width="9.140625" style="1" customWidth="1"/>
    <col min="6914" max="6914" width="11.5703125" style="1" bestFit="1" customWidth="1"/>
    <col min="6915" max="7160" width="9.140625" style="1"/>
    <col min="7161" max="7161" width="9.140625" style="1" customWidth="1"/>
    <col min="7162" max="7162" width="16.140625" style="1" customWidth="1"/>
    <col min="7163" max="7163" width="13.140625" style="1" customWidth="1"/>
    <col min="7164" max="7164" width="17" style="1" customWidth="1"/>
    <col min="7165" max="7165" width="9.140625" style="1" customWidth="1"/>
    <col min="7166" max="7166" width="17.5703125" style="1" customWidth="1"/>
    <col min="7167" max="7167" width="9.140625" style="1" customWidth="1"/>
    <col min="7168" max="7168" width="15" style="1" customWidth="1"/>
    <col min="7169" max="7169" width="9.140625" style="1" customWidth="1"/>
    <col min="7170" max="7170" width="11.5703125" style="1" bestFit="1" customWidth="1"/>
    <col min="7171" max="7416" width="9.140625" style="1"/>
    <col min="7417" max="7417" width="9.140625" style="1" customWidth="1"/>
    <col min="7418" max="7418" width="16.140625" style="1" customWidth="1"/>
    <col min="7419" max="7419" width="13.140625" style="1" customWidth="1"/>
    <col min="7420" max="7420" width="17" style="1" customWidth="1"/>
    <col min="7421" max="7421" width="9.140625" style="1" customWidth="1"/>
    <col min="7422" max="7422" width="17.5703125" style="1" customWidth="1"/>
    <col min="7423" max="7423" width="9.140625" style="1" customWidth="1"/>
    <col min="7424" max="7424" width="15" style="1" customWidth="1"/>
    <col min="7425" max="7425" width="9.140625" style="1" customWidth="1"/>
    <col min="7426" max="7426" width="11.5703125" style="1" bestFit="1" customWidth="1"/>
    <col min="7427" max="7672" width="9.140625" style="1"/>
    <col min="7673" max="7673" width="9.140625" style="1" customWidth="1"/>
    <col min="7674" max="7674" width="16.140625" style="1" customWidth="1"/>
    <col min="7675" max="7675" width="13.140625" style="1" customWidth="1"/>
    <col min="7676" max="7676" width="17" style="1" customWidth="1"/>
    <col min="7677" max="7677" width="9.140625" style="1" customWidth="1"/>
    <col min="7678" max="7678" width="17.5703125" style="1" customWidth="1"/>
    <col min="7679" max="7679" width="9.140625" style="1" customWidth="1"/>
    <col min="7680" max="7680" width="15" style="1" customWidth="1"/>
    <col min="7681" max="7681" width="9.140625" style="1" customWidth="1"/>
    <col min="7682" max="7682" width="11.5703125" style="1" bestFit="1" customWidth="1"/>
    <col min="7683" max="7928" width="9.140625" style="1"/>
    <col min="7929" max="7929" width="9.140625" style="1" customWidth="1"/>
    <col min="7930" max="7930" width="16.140625" style="1" customWidth="1"/>
    <col min="7931" max="7931" width="13.140625" style="1" customWidth="1"/>
    <col min="7932" max="7932" width="17" style="1" customWidth="1"/>
    <col min="7933" max="7933" width="9.140625" style="1" customWidth="1"/>
    <col min="7934" max="7934" width="17.5703125" style="1" customWidth="1"/>
    <col min="7935" max="7935" width="9.140625" style="1" customWidth="1"/>
    <col min="7936" max="7936" width="15" style="1" customWidth="1"/>
    <col min="7937" max="7937" width="9.140625" style="1" customWidth="1"/>
    <col min="7938" max="7938" width="11.5703125" style="1" bestFit="1" customWidth="1"/>
    <col min="7939" max="8184" width="9.140625" style="1"/>
    <col min="8185" max="8185" width="9.140625" style="1" customWidth="1"/>
    <col min="8186" max="8186" width="16.140625" style="1" customWidth="1"/>
    <col min="8187" max="8187" width="13.140625" style="1" customWidth="1"/>
    <col min="8188" max="8188" width="17" style="1" customWidth="1"/>
    <col min="8189" max="8189" width="9.140625" style="1" customWidth="1"/>
    <col min="8190" max="8190" width="17.5703125" style="1" customWidth="1"/>
    <col min="8191" max="8191" width="9.140625" style="1" customWidth="1"/>
    <col min="8192" max="8192" width="15" style="1" customWidth="1"/>
    <col min="8193" max="8193" width="9.140625" style="1" customWidth="1"/>
    <col min="8194" max="8194" width="11.5703125" style="1" bestFit="1" customWidth="1"/>
    <col min="8195" max="8440" width="9.140625" style="1"/>
    <col min="8441" max="8441" width="9.140625" style="1" customWidth="1"/>
    <col min="8442" max="8442" width="16.140625" style="1" customWidth="1"/>
    <col min="8443" max="8443" width="13.140625" style="1" customWidth="1"/>
    <col min="8444" max="8444" width="17" style="1" customWidth="1"/>
    <col min="8445" max="8445" width="9.140625" style="1" customWidth="1"/>
    <col min="8446" max="8446" width="17.5703125" style="1" customWidth="1"/>
    <col min="8447" max="8447" width="9.140625" style="1" customWidth="1"/>
    <col min="8448" max="8448" width="15" style="1" customWidth="1"/>
    <col min="8449" max="8449" width="9.140625" style="1" customWidth="1"/>
    <col min="8450" max="8450" width="11.5703125" style="1" bestFit="1" customWidth="1"/>
    <col min="8451" max="8696" width="9.140625" style="1"/>
    <col min="8697" max="8697" width="9.140625" style="1" customWidth="1"/>
    <col min="8698" max="8698" width="16.140625" style="1" customWidth="1"/>
    <col min="8699" max="8699" width="13.140625" style="1" customWidth="1"/>
    <col min="8700" max="8700" width="17" style="1" customWidth="1"/>
    <col min="8701" max="8701" width="9.140625" style="1" customWidth="1"/>
    <col min="8702" max="8702" width="17.5703125" style="1" customWidth="1"/>
    <col min="8703" max="8703" width="9.140625" style="1" customWidth="1"/>
    <col min="8704" max="8704" width="15" style="1" customWidth="1"/>
    <col min="8705" max="8705" width="9.140625" style="1" customWidth="1"/>
    <col min="8706" max="8706" width="11.5703125" style="1" bestFit="1" customWidth="1"/>
    <col min="8707" max="8952" width="9.140625" style="1"/>
    <col min="8953" max="8953" width="9.140625" style="1" customWidth="1"/>
    <col min="8954" max="8954" width="16.140625" style="1" customWidth="1"/>
    <col min="8955" max="8955" width="13.140625" style="1" customWidth="1"/>
    <col min="8956" max="8956" width="17" style="1" customWidth="1"/>
    <col min="8957" max="8957" width="9.140625" style="1" customWidth="1"/>
    <col min="8958" max="8958" width="17.5703125" style="1" customWidth="1"/>
    <col min="8959" max="8959" width="9.140625" style="1" customWidth="1"/>
    <col min="8960" max="8960" width="15" style="1" customWidth="1"/>
    <col min="8961" max="8961" width="9.140625" style="1" customWidth="1"/>
    <col min="8962" max="8962" width="11.5703125" style="1" bestFit="1" customWidth="1"/>
    <col min="8963" max="9208" width="9.140625" style="1"/>
    <col min="9209" max="9209" width="9.140625" style="1" customWidth="1"/>
    <col min="9210" max="9210" width="16.140625" style="1" customWidth="1"/>
    <col min="9211" max="9211" width="13.140625" style="1" customWidth="1"/>
    <col min="9212" max="9212" width="17" style="1" customWidth="1"/>
    <col min="9213" max="9213" width="9.140625" style="1" customWidth="1"/>
    <col min="9214" max="9214" width="17.5703125" style="1" customWidth="1"/>
    <col min="9215" max="9215" width="9.140625" style="1" customWidth="1"/>
    <col min="9216" max="9216" width="15" style="1" customWidth="1"/>
    <col min="9217" max="9217" width="9.140625" style="1" customWidth="1"/>
    <col min="9218" max="9218" width="11.5703125" style="1" bestFit="1" customWidth="1"/>
    <col min="9219" max="9464" width="9.140625" style="1"/>
    <col min="9465" max="9465" width="9.140625" style="1" customWidth="1"/>
    <col min="9466" max="9466" width="16.140625" style="1" customWidth="1"/>
    <col min="9467" max="9467" width="13.140625" style="1" customWidth="1"/>
    <col min="9468" max="9468" width="17" style="1" customWidth="1"/>
    <col min="9469" max="9469" width="9.140625" style="1" customWidth="1"/>
    <col min="9470" max="9470" width="17.5703125" style="1" customWidth="1"/>
    <col min="9471" max="9471" width="9.140625" style="1" customWidth="1"/>
    <col min="9472" max="9472" width="15" style="1" customWidth="1"/>
    <col min="9473" max="9473" width="9.140625" style="1" customWidth="1"/>
    <col min="9474" max="9474" width="11.5703125" style="1" bestFit="1" customWidth="1"/>
    <col min="9475" max="9720" width="9.140625" style="1"/>
    <col min="9721" max="9721" width="9.140625" style="1" customWidth="1"/>
    <col min="9722" max="9722" width="16.140625" style="1" customWidth="1"/>
    <col min="9723" max="9723" width="13.140625" style="1" customWidth="1"/>
    <col min="9724" max="9724" width="17" style="1" customWidth="1"/>
    <col min="9725" max="9725" width="9.140625" style="1" customWidth="1"/>
    <col min="9726" max="9726" width="17.5703125" style="1" customWidth="1"/>
    <col min="9727" max="9727" width="9.140625" style="1" customWidth="1"/>
    <col min="9728" max="9728" width="15" style="1" customWidth="1"/>
    <col min="9729" max="9729" width="9.140625" style="1" customWidth="1"/>
    <col min="9730" max="9730" width="11.5703125" style="1" bestFit="1" customWidth="1"/>
    <col min="9731" max="9976" width="9.140625" style="1"/>
    <col min="9977" max="9977" width="9.140625" style="1" customWidth="1"/>
    <col min="9978" max="9978" width="16.140625" style="1" customWidth="1"/>
    <col min="9979" max="9979" width="13.140625" style="1" customWidth="1"/>
    <col min="9980" max="9980" width="17" style="1" customWidth="1"/>
    <col min="9981" max="9981" width="9.140625" style="1" customWidth="1"/>
    <col min="9982" max="9982" width="17.5703125" style="1" customWidth="1"/>
    <col min="9983" max="9983" width="9.140625" style="1" customWidth="1"/>
    <col min="9984" max="9984" width="15" style="1" customWidth="1"/>
    <col min="9985" max="9985" width="9.140625" style="1" customWidth="1"/>
    <col min="9986" max="9986" width="11.5703125" style="1" bestFit="1" customWidth="1"/>
    <col min="9987" max="10232" width="9.140625" style="1"/>
    <col min="10233" max="10233" width="9.140625" style="1" customWidth="1"/>
    <col min="10234" max="10234" width="16.140625" style="1" customWidth="1"/>
    <col min="10235" max="10235" width="13.140625" style="1" customWidth="1"/>
    <col min="10236" max="10236" width="17" style="1" customWidth="1"/>
    <col min="10237" max="10237" width="9.140625" style="1" customWidth="1"/>
    <col min="10238" max="10238" width="17.5703125" style="1" customWidth="1"/>
    <col min="10239" max="10239" width="9.140625" style="1" customWidth="1"/>
    <col min="10240" max="10240" width="15" style="1" customWidth="1"/>
    <col min="10241" max="10241" width="9.140625" style="1" customWidth="1"/>
    <col min="10242" max="10242" width="11.5703125" style="1" bestFit="1" customWidth="1"/>
    <col min="10243" max="10488" width="9.140625" style="1"/>
    <col min="10489" max="10489" width="9.140625" style="1" customWidth="1"/>
    <col min="10490" max="10490" width="16.140625" style="1" customWidth="1"/>
    <col min="10491" max="10491" width="13.140625" style="1" customWidth="1"/>
    <col min="10492" max="10492" width="17" style="1" customWidth="1"/>
    <col min="10493" max="10493" width="9.140625" style="1" customWidth="1"/>
    <col min="10494" max="10494" width="17.5703125" style="1" customWidth="1"/>
    <col min="10495" max="10495" width="9.140625" style="1" customWidth="1"/>
    <col min="10496" max="10496" width="15" style="1" customWidth="1"/>
    <col min="10497" max="10497" width="9.140625" style="1" customWidth="1"/>
    <col min="10498" max="10498" width="11.5703125" style="1" bestFit="1" customWidth="1"/>
    <col min="10499" max="10744" width="9.140625" style="1"/>
    <col min="10745" max="10745" width="9.140625" style="1" customWidth="1"/>
    <col min="10746" max="10746" width="16.140625" style="1" customWidth="1"/>
    <col min="10747" max="10747" width="13.140625" style="1" customWidth="1"/>
    <col min="10748" max="10748" width="17" style="1" customWidth="1"/>
    <col min="10749" max="10749" width="9.140625" style="1" customWidth="1"/>
    <col min="10750" max="10750" width="17.5703125" style="1" customWidth="1"/>
    <col min="10751" max="10751" width="9.140625" style="1" customWidth="1"/>
    <col min="10752" max="10752" width="15" style="1" customWidth="1"/>
    <col min="10753" max="10753" width="9.140625" style="1" customWidth="1"/>
    <col min="10754" max="10754" width="11.5703125" style="1" bestFit="1" customWidth="1"/>
    <col min="10755" max="11000" width="9.140625" style="1"/>
    <col min="11001" max="11001" width="9.140625" style="1" customWidth="1"/>
    <col min="11002" max="11002" width="16.140625" style="1" customWidth="1"/>
    <col min="11003" max="11003" width="13.140625" style="1" customWidth="1"/>
    <col min="11004" max="11004" width="17" style="1" customWidth="1"/>
    <col min="11005" max="11005" width="9.140625" style="1" customWidth="1"/>
    <col min="11006" max="11006" width="17.5703125" style="1" customWidth="1"/>
    <col min="11007" max="11007" width="9.140625" style="1" customWidth="1"/>
    <col min="11008" max="11008" width="15" style="1" customWidth="1"/>
    <col min="11009" max="11009" width="9.140625" style="1" customWidth="1"/>
    <col min="11010" max="11010" width="11.5703125" style="1" bestFit="1" customWidth="1"/>
    <col min="11011" max="11256" width="9.140625" style="1"/>
    <col min="11257" max="11257" width="9.140625" style="1" customWidth="1"/>
    <col min="11258" max="11258" width="16.140625" style="1" customWidth="1"/>
    <col min="11259" max="11259" width="13.140625" style="1" customWidth="1"/>
    <col min="11260" max="11260" width="17" style="1" customWidth="1"/>
    <col min="11261" max="11261" width="9.140625" style="1" customWidth="1"/>
    <col min="11262" max="11262" width="17.5703125" style="1" customWidth="1"/>
    <col min="11263" max="11263" width="9.140625" style="1" customWidth="1"/>
    <col min="11264" max="11264" width="15" style="1" customWidth="1"/>
    <col min="11265" max="11265" width="9.140625" style="1" customWidth="1"/>
    <col min="11266" max="11266" width="11.5703125" style="1" bestFit="1" customWidth="1"/>
    <col min="11267" max="11512" width="9.140625" style="1"/>
    <col min="11513" max="11513" width="9.140625" style="1" customWidth="1"/>
    <col min="11514" max="11514" width="16.140625" style="1" customWidth="1"/>
    <col min="11515" max="11515" width="13.140625" style="1" customWidth="1"/>
    <col min="11516" max="11516" width="17" style="1" customWidth="1"/>
    <col min="11517" max="11517" width="9.140625" style="1" customWidth="1"/>
    <col min="11518" max="11518" width="17.5703125" style="1" customWidth="1"/>
    <col min="11519" max="11519" width="9.140625" style="1" customWidth="1"/>
    <col min="11520" max="11520" width="15" style="1" customWidth="1"/>
    <col min="11521" max="11521" width="9.140625" style="1" customWidth="1"/>
    <col min="11522" max="11522" width="11.5703125" style="1" bestFit="1" customWidth="1"/>
    <col min="11523" max="11768" width="9.140625" style="1"/>
    <col min="11769" max="11769" width="9.140625" style="1" customWidth="1"/>
    <col min="11770" max="11770" width="16.140625" style="1" customWidth="1"/>
    <col min="11771" max="11771" width="13.140625" style="1" customWidth="1"/>
    <col min="11772" max="11772" width="17" style="1" customWidth="1"/>
    <col min="11773" max="11773" width="9.140625" style="1" customWidth="1"/>
    <col min="11774" max="11774" width="17.5703125" style="1" customWidth="1"/>
    <col min="11775" max="11775" width="9.140625" style="1" customWidth="1"/>
    <col min="11776" max="11776" width="15" style="1" customWidth="1"/>
    <col min="11777" max="11777" width="9.140625" style="1" customWidth="1"/>
    <col min="11778" max="11778" width="11.5703125" style="1" bestFit="1" customWidth="1"/>
    <col min="11779" max="12024" width="9.140625" style="1"/>
    <col min="12025" max="12025" width="9.140625" style="1" customWidth="1"/>
    <col min="12026" max="12026" width="16.140625" style="1" customWidth="1"/>
    <col min="12027" max="12027" width="13.140625" style="1" customWidth="1"/>
    <col min="12028" max="12028" width="17" style="1" customWidth="1"/>
    <col min="12029" max="12029" width="9.140625" style="1" customWidth="1"/>
    <col min="12030" max="12030" width="17.5703125" style="1" customWidth="1"/>
    <col min="12031" max="12031" width="9.140625" style="1" customWidth="1"/>
    <col min="12032" max="12032" width="15" style="1" customWidth="1"/>
    <col min="12033" max="12033" width="9.140625" style="1" customWidth="1"/>
    <col min="12034" max="12034" width="11.5703125" style="1" bestFit="1" customWidth="1"/>
    <col min="12035" max="12280" width="9.140625" style="1"/>
    <col min="12281" max="12281" width="9.140625" style="1" customWidth="1"/>
    <col min="12282" max="12282" width="16.140625" style="1" customWidth="1"/>
    <col min="12283" max="12283" width="13.140625" style="1" customWidth="1"/>
    <col min="12284" max="12284" width="17" style="1" customWidth="1"/>
    <col min="12285" max="12285" width="9.140625" style="1" customWidth="1"/>
    <col min="12286" max="12286" width="17.5703125" style="1" customWidth="1"/>
    <col min="12287" max="12287" width="9.140625" style="1" customWidth="1"/>
    <col min="12288" max="12288" width="15" style="1" customWidth="1"/>
    <col min="12289" max="12289" width="9.140625" style="1" customWidth="1"/>
    <col min="12290" max="12290" width="11.5703125" style="1" bestFit="1" customWidth="1"/>
    <col min="12291" max="12536" width="9.140625" style="1"/>
    <col min="12537" max="12537" width="9.140625" style="1" customWidth="1"/>
    <col min="12538" max="12538" width="16.140625" style="1" customWidth="1"/>
    <col min="12539" max="12539" width="13.140625" style="1" customWidth="1"/>
    <col min="12540" max="12540" width="17" style="1" customWidth="1"/>
    <col min="12541" max="12541" width="9.140625" style="1" customWidth="1"/>
    <col min="12542" max="12542" width="17.5703125" style="1" customWidth="1"/>
    <col min="12543" max="12543" width="9.140625" style="1" customWidth="1"/>
    <col min="12544" max="12544" width="15" style="1" customWidth="1"/>
    <col min="12545" max="12545" width="9.140625" style="1" customWidth="1"/>
    <col min="12546" max="12546" width="11.5703125" style="1" bestFit="1" customWidth="1"/>
    <col min="12547" max="12792" width="9.140625" style="1"/>
    <col min="12793" max="12793" width="9.140625" style="1" customWidth="1"/>
    <col min="12794" max="12794" width="16.140625" style="1" customWidth="1"/>
    <col min="12795" max="12795" width="13.140625" style="1" customWidth="1"/>
    <col min="12796" max="12796" width="17" style="1" customWidth="1"/>
    <col min="12797" max="12797" width="9.140625" style="1" customWidth="1"/>
    <col min="12798" max="12798" width="17.5703125" style="1" customWidth="1"/>
    <col min="12799" max="12799" width="9.140625" style="1" customWidth="1"/>
    <col min="12800" max="12800" width="15" style="1" customWidth="1"/>
    <col min="12801" max="12801" width="9.140625" style="1" customWidth="1"/>
    <col min="12802" max="12802" width="11.5703125" style="1" bestFit="1" customWidth="1"/>
    <col min="12803" max="13048" width="9.140625" style="1"/>
    <col min="13049" max="13049" width="9.140625" style="1" customWidth="1"/>
    <col min="13050" max="13050" width="16.140625" style="1" customWidth="1"/>
    <col min="13051" max="13051" width="13.140625" style="1" customWidth="1"/>
    <col min="13052" max="13052" width="17" style="1" customWidth="1"/>
    <col min="13053" max="13053" width="9.140625" style="1" customWidth="1"/>
    <col min="13054" max="13054" width="17.5703125" style="1" customWidth="1"/>
    <col min="13055" max="13055" width="9.140625" style="1" customWidth="1"/>
    <col min="13056" max="13056" width="15" style="1" customWidth="1"/>
    <col min="13057" max="13057" width="9.140625" style="1" customWidth="1"/>
    <col min="13058" max="13058" width="11.5703125" style="1" bestFit="1" customWidth="1"/>
    <col min="13059" max="13304" width="9.140625" style="1"/>
    <col min="13305" max="13305" width="9.140625" style="1" customWidth="1"/>
    <col min="13306" max="13306" width="16.140625" style="1" customWidth="1"/>
    <col min="13307" max="13307" width="13.140625" style="1" customWidth="1"/>
    <col min="13308" max="13308" width="17" style="1" customWidth="1"/>
    <col min="13309" max="13309" width="9.140625" style="1" customWidth="1"/>
    <col min="13310" max="13310" width="17.5703125" style="1" customWidth="1"/>
    <col min="13311" max="13311" width="9.140625" style="1" customWidth="1"/>
    <col min="13312" max="13312" width="15" style="1" customWidth="1"/>
    <col min="13313" max="13313" width="9.140625" style="1" customWidth="1"/>
    <col min="13314" max="13314" width="11.5703125" style="1" bestFit="1" customWidth="1"/>
    <col min="13315" max="13560" width="9.140625" style="1"/>
    <col min="13561" max="13561" width="9.140625" style="1" customWidth="1"/>
    <col min="13562" max="13562" width="16.140625" style="1" customWidth="1"/>
    <col min="13563" max="13563" width="13.140625" style="1" customWidth="1"/>
    <col min="13564" max="13564" width="17" style="1" customWidth="1"/>
    <col min="13565" max="13565" width="9.140625" style="1" customWidth="1"/>
    <col min="13566" max="13566" width="17.5703125" style="1" customWidth="1"/>
    <col min="13567" max="13567" width="9.140625" style="1" customWidth="1"/>
    <col min="13568" max="13568" width="15" style="1" customWidth="1"/>
    <col min="13569" max="13569" width="9.140625" style="1" customWidth="1"/>
    <col min="13570" max="13570" width="11.5703125" style="1" bestFit="1" customWidth="1"/>
    <col min="13571" max="13816" width="9.140625" style="1"/>
    <col min="13817" max="13817" width="9.140625" style="1" customWidth="1"/>
    <col min="13818" max="13818" width="16.140625" style="1" customWidth="1"/>
    <col min="13819" max="13819" width="13.140625" style="1" customWidth="1"/>
    <col min="13820" max="13820" width="17" style="1" customWidth="1"/>
    <col min="13821" max="13821" width="9.140625" style="1" customWidth="1"/>
    <col min="13822" max="13822" width="17.5703125" style="1" customWidth="1"/>
    <col min="13823" max="13823" width="9.140625" style="1" customWidth="1"/>
    <col min="13824" max="13824" width="15" style="1" customWidth="1"/>
    <col min="13825" max="13825" width="9.140625" style="1" customWidth="1"/>
    <col min="13826" max="13826" width="11.5703125" style="1" bestFit="1" customWidth="1"/>
    <col min="13827" max="14072" width="9.140625" style="1"/>
    <col min="14073" max="14073" width="9.140625" style="1" customWidth="1"/>
    <col min="14074" max="14074" width="16.140625" style="1" customWidth="1"/>
    <col min="14075" max="14075" width="13.140625" style="1" customWidth="1"/>
    <col min="14076" max="14076" width="17" style="1" customWidth="1"/>
    <col min="14077" max="14077" width="9.140625" style="1" customWidth="1"/>
    <col min="14078" max="14078" width="17.5703125" style="1" customWidth="1"/>
    <col min="14079" max="14079" width="9.140625" style="1" customWidth="1"/>
    <col min="14080" max="14080" width="15" style="1" customWidth="1"/>
    <col min="14081" max="14081" width="9.140625" style="1" customWidth="1"/>
    <col min="14082" max="14082" width="11.5703125" style="1" bestFit="1" customWidth="1"/>
    <col min="14083" max="14328" width="9.140625" style="1"/>
    <col min="14329" max="14329" width="9.140625" style="1" customWidth="1"/>
    <col min="14330" max="14330" width="16.140625" style="1" customWidth="1"/>
    <col min="14331" max="14331" width="13.140625" style="1" customWidth="1"/>
    <col min="14332" max="14332" width="17" style="1" customWidth="1"/>
    <col min="14333" max="14333" width="9.140625" style="1" customWidth="1"/>
    <col min="14334" max="14334" width="17.5703125" style="1" customWidth="1"/>
    <col min="14335" max="14335" width="9.140625" style="1" customWidth="1"/>
    <col min="14336" max="14336" width="15" style="1" customWidth="1"/>
    <col min="14337" max="14337" width="9.140625" style="1" customWidth="1"/>
    <col min="14338" max="14338" width="11.5703125" style="1" bestFit="1" customWidth="1"/>
    <col min="14339" max="14584" width="9.140625" style="1"/>
    <col min="14585" max="14585" width="9.140625" style="1" customWidth="1"/>
    <col min="14586" max="14586" width="16.140625" style="1" customWidth="1"/>
    <col min="14587" max="14587" width="13.140625" style="1" customWidth="1"/>
    <col min="14588" max="14588" width="17" style="1" customWidth="1"/>
    <col min="14589" max="14589" width="9.140625" style="1" customWidth="1"/>
    <col min="14590" max="14590" width="17.5703125" style="1" customWidth="1"/>
    <col min="14591" max="14591" width="9.140625" style="1" customWidth="1"/>
    <col min="14592" max="14592" width="15" style="1" customWidth="1"/>
    <col min="14593" max="14593" width="9.140625" style="1" customWidth="1"/>
    <col min="14594" max="14594" width="11.5703125" style="1" bestFit="1" customWidth="1"/>
    <col min="14595" max="14840" width="9.140625" style="1"/>
    <col min="14841" max="14841" width="9.140625" style="1" customWidth="1"/>
    <col min="14842" max="14842" width="16.140625" style="1" customWidth="1"/>
    <col min="14843" max="14843" width="13.140625" style="1" customWidth="1"/>
    <col min="14844" max="14844" width="17" style="1" customWidth="1"/>
    <col min="14845" max="14845" width="9.140625" style="1" customWidth="1"/>
    <col min="14846" max="14846" width="17.5703125" style="1" customWidth="1"/>
    <col min="14847" max="14847" width="9.140625" style="1" customWidth="1"/>
    <col min="14848" max="14848" width="15" style="1" customWidth="1"/>
    <col min="14849" max="14849" width="9.140625" style="1" customWidth="1"/>
    <col min="14850" max="14850" width="11.5703125" style="1" bestFit="1" customWidth="1"/>
    <col min="14851" max="15096" width="9.140625" style="1"/>
    <col min="15097" max="15097" width="9.140625" style="1" customWidth="1"/>
    <col min="15098" max="15098" width="16.140625" style="1" customWidth="1"/>
    <col min="15099" max="15099" width="13.140625" style="1" customWidth="1"/>
    <col min="15100" max="15100" width="17" style="1" customWidth="1"/>
    <col min="15101" max="15101" width="9.140625" style="1" customWidth="1"/>
    <col min="15102" max="15102" width="17.5703125" style="1" customWidth="1"/>
    <col min="15103" max="15103" width="9.140625" style="1" customWidth="1"/>
    <col min="15104" max="15104" width="15" style="1" customWidth="1"/>
    <col min="15105" max="15105" width="9.140625" style="1" customWidth="1"/>
    <col min="15106" max="15106" width="11.5703125" style="1" bestFit="1" customWidth="1"/>
    <col min="15107" max="15352" width="9.140625" style="1"/>
    <col min="15353" max="15353" width="9.140625" style="1" customWidth="1"/>
    <col min="15354" max="15354" width="16.140625" style="1" customWidth="1"/>
    <col min="15355" max="15355" width="13.140625" style="1" customWidth="1"/>
    <col min="15356" max="15356" width="17" style="1" customWidth="1"/>
    <col min="15357" max="15357" width="9.140625" style="1" customWidth="1"/>
    <col min="15358" max="15358" width="17.5703125" style="1" customWidth="1"/>
    <col min="15359" max="15359" width="9.140625" style="1" customWidth="1"/>
    <col min="15360" max="15360" width="15" style="1" customWidth="1"/>
    <col min="15361" max="15361" width="9.140625" style="1" customWidth="1"/>
    <col min="15362" max="15362" width="11.5703125" style="1" bestFit="1" customWidth="1"/>
    <col min="15363" max="15608" width="9.140625" style="1"/>
    <col min="15609" max="15609" width="9.140625" style="1" customWidth="1"/>
    <col min="15610" max="15610" width="16.140625" style="1" customWidth="1"/>
    <col min="15611" max="15611" width="13.140625" style="1" customWidth="1"/>
    <col min="15612" max="15612" width="17" style="1" customWidth="1"/>
    <col min="15613" max="15613" width="9.140625" style="1" customWidth="1"/>
    <col min="15614" max="15614" width="17.5703125" style="1" customWidth="1"/>
    <col min="15615" max="15615" width="9.140625" style="1" customWidth="1"/>
    <col min="15616" max="15616" width="15" style="1" customWidth="1"/>
    <col min="15617" max="15617" width="9.140625" style="1" customWidth="1"/>
    <col min="15618" max="15618" width="11.5703125" style="1" bestFit="1" customWidth="1"/>
    <col min="15619" max="15864" width="9.140625" style="1"/>
    <col min="15865" max="15865" width="9.140625" style="1" customWidth="1"/>
    <col min="15866" max="15866" width="16.140625" style="1" customWidth="1"/>
    <col min="15867" max="15867" width="13.140625" style="1" customWidth="1"/>
    <col min="15868" max="15868" width="17" style="1" customWidth="1"/>
    <col min="15869" max="15869" width="9.140625" style="1" customWidth="1"/>
    <col min="15870" max="15870" width="17.5703125" style="1" customWidth="1"/>
    <col min="15871" max="15871" width="9.140625" style="1" customWidth="1"/>
    <col min="15872" max="15872" width="15" style="1" customWidth="1"/>
    <col min="15873" max="15873" width="9.140625" style="1" customWidth="1"/>
    <col min="15874" max="15874" width="11.5703125" style="1" bestFit="1" customWidth="1"/>
    <col min="15875" max="16120" width="9.140625" style="1"/>
    <col min="16121" max="16121" width="9.140625" style="1" customWidth="1"/>
    <col min="16122" max="16122" width="16.140625" style="1" customWidth="1"/>
    <col min="16123" max="16123" width="13.140625" style="1" customWidth="1"/>
    <col min="16124" max="16124" width="17" style="1" customWidth="1"/>
    <col min="16125" max="16125" width="9.140625" style="1" customWidth="1"/>
    <col min="16126" max="16126" width="17.5703125" style="1" customWidth="1"/>
    <col min="16127" max="16127" width="9.140625" style="1" customWidth="1"/>
    <col min="16128" max="16128" width="15" style="1" customWidth="1"/>
    <col min="16129" max="16129" width="9.140625" style="1" customWidth="1"/>
    <col min="16130" max="16130" width="11.5703125" style="1" bestFit="1" customWidth="1"/>
    <col min="16131" max="16384" width="9.140625" style="1"/>
  </cols>
  <sheetData>
    <row r="1" spans="1:5" ht="16.5" x14ac:dyDescent="0.25">
      <c r="A1" s="2415" t="s">
        <v>1594</v>
      </c>
      <c r="B1" s="2416"/>
      <c r="C1" s="2416"/>
      <c r="D1" s="2416"/>
      <c r="E1" s="2417"/>
    </row>
    <row r="2" spans="1:5" ht="16.5" x14ac:dyDescent="0.25">
      <c r="A2" s="2431" t="s">
        <v>2085</v>
      </c>
      <c r="B2" s="2432"/>
      <c r="C2" s="2432"/>
      <c r="D2" s="2432"/>
      <c r="E2" s="2432"/>
    </row>
    <row r="3" spans="1:5" x14ac:dyDescent="0.25">
      <c r="A3" s="1351"/>
      <c r="B3" s="1352"/>
      <c r="C3" s="1352"/>
      <c r="D3" s="1352"/>
      <c r="E3" s="1353" t="s">
        <v>1145</v>
      </c>
    </row>
    <row r="4" spans="1:5" x14ac:dyDescent="0.25">
      <c r="A4" s="1244" t="s">
        <v>1067</v>
      </c>
      <c r="B4" s="1244" t="s">
        <v>1068</v>
      </c>
      <c r="C4" s="1244" t="s">
        <v>1069</v>
      </c>
      <c r="D4" s="1244" t="s">
        <v>1070</v>
      </c>
      <c r="E4" s="1244" t="s">
        <v>1253</v>
      </c>
    </row>
    <row r="5" spans="1:5" x14ac:dyDescent="0.25">
      <c r="A5" s="1354"/>
      <c r="B5" s="1354"/>
      <c r="C5" s="1355"/>
      <c r="D5" s="1354"/>
      <c r="E5" s="1354"/>
    </row>
    <row r="6" spans="1:5" x14ac:dyDescent="0.25">
      <c r="A6" s="1354"/>
      <c r="B6" s="1354"/>
      <c r="C6" s="1355"/>
      <c r="D6" s="1354"/>
      <c r="E6" s="1354"/>
    </row>
    <row r="7" spans="1:5" x14ac:dyDescent="0.25">
      <c r="A7" s="1354"/>
      <c r="B7" s="1354"/>
      <c r="C7" s="1355"/>
      <c r="D7" s="1354"/>
      <c r="E7" s="1354"/>
    </row>
    <row r="8" spans="1:5" x14ac:dyDescent="0.25">
      <c r="A8" s="1354"/>
      <c r="B8" s="1354"/>
      <c r="C8" s="1355"/>
      <c r="D8" s="1354"/>
      <c r="E8" s="1354"/>
    </row>
    <row r="9" spans="1:5" x14ac:dyDescent="0.25">
      <c r="A9" s="1354"/>
      <c r="B9" s="1354"/>
      <c r="C9" s="1355"/>
      <c r="D9" s="1354"/>
      <c r="E9" s="1354"/>
    </row>
    <row r="10" spans="1:5" x14ac:dyDescent="0.25">
      <c r="A10" s="1354"/>
      <c r="B10" s="1354"/>
      <c r="C10" s="1355"/>
      <c r="D10" s="1354"/>
      <c r="E10" s="1354"/>
    </row>
    <row r="11" spans="1:5" x14ac:dyDescent="0.25">
      <c r="A11" s="1354"/>
      <c r="B11" s="1354"/>
      <c r="C11" s="1355"/>
      <c r="D11" s="1354"/>
      <c r="E11" s="1354"/>
    </row>
    <row r="12" spans="1:5" x14ac:dyDescent="0.25">
      <c r="A12" s="2433" t="s">
        <v>1268</v>
      </c>
      <c r="B12" s="2434"/>
      <c r="C12" s="2434"/>
      <c r="D12" s="2434"/>
      <c r="E12" s="2435"/>
    </row>
  </sheetData>
  <mergeCells count="3">
    <mergeCell ref="A1:E1"/>
    <mergeCell ref="A2:E2"/>
    <mergeCell ref="A12:E12"/>
  </mergeCells>
  <pageMargins left="0.7" right="0.7" top="0.75" bottom="0.75" header="0.3" footer="0.3"/>
  <pageSetup scale="90" orientation="portrait" horizontalDpi="4294967293"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0"/>
  <sheetViews>
    <sheetView zoomScaleSheetLayoutView="100" workbookViewId="0">
      <selection sqref="A1:F1"/>
    </sheetView>
  </sheetViews>
  <sheetFormatPr defaultRowHeight="15" x14ac:dyDescent="0.25"/>
  <cols>
    <col min="1" max="1" width="31.42578125" style="1" customWidth="1"/>
    <col min="2" max="6" width="15.42578125" style="11" customWidth="1"/>
    <col min="7" max="249" width="9.140625" style="1"/>
    <col min="250" max="250" width="9.140625" style="1" customWidth="1"/>
    <col min="251" max="251" width="16.140625" style="1" customWidth="1"/>
    <col min="252" max="252" width="13.140625" style="1" customWidth="1"/>
    <col min="253" max="253" width="17" style="1" customWidth="1"/>
    <col min="254" max="254" width="9.140625" style="1" customWidth="1"/>
    <col min="255" max="255" width="17.5703125" style="1" customWidth="1"/>
    <col min="256" max="256" width="9.140625" style="1" customWidth="1"/>
    <col min="257" max="257" width="15" style="1" customWidth="1"/>
    <col min="258" max="258" width="9.140625" style="1" customWidth="1"/>
    <col min="259" max="259" width="11.5703125" style="1" bestFit="1" customWidth="1"/>
    <col min="260" max="505" width="9.140625" style="1"/>
    <col min="506" max="506" width="9.140625" style="1" customWidth="1"/>
    <col min="507" max="507" width="16.140625" style="1" customWidth="1"/>
    <col min="508" max="508" width="13.140625" style="1" customWidth="1"/>
    <col min="509" max="509" width="17" style="1" customWidth="1"/>
    <col min="510" max="510" width="9.140625" style="1" customWidth="1"/>
    <col min="511" max="511" width="17.5703125" style="1" customWidth="1"/>
    <col min="512" max="512" width="9.140625" style="1" customWidth="1"/>
    <col min="513" max="513" width="15" style="1" customWidth="1"/>
    <col min="514" max="514" width="9.140625" style="1" customWidth="1"/>
    <col min="515" max="515" width="11.5703125" style="1" bestFit="1" customWidth="1"/>
    <col min="516" max="761" width="9.140625" style="1"/>
    <col min="762" max="762" width="9.140625" style="1" customWidth="1"/>
    <col min="763" max="763" width="16.140625" style="1" customWidth="1"/>
    <col min="764" max="764" width="13.140625" style="1" customWidth="1"/>
    <col min="765" max="765" width="17" style="1" customWidth="1"/>
    <col min="766" max="766" width="9.140625" style="1" customWidth="1"/>
    <col min="767" max="767" width="17.5703125" style="1" customWidth="1"/>
    <col min="768" max="768" width="9.140625" style="1" customWidth="1"/>
    <col min="769" max="769" width="15" style="1" customWidth="1"/>
    <col min="770" max="770" width="9.140625" style="1" customWidth="1"/>
    <col min="771" max="771" width="11.5703125" style="1" bestFit="1" customWidth="1"/>
    <col min="772" max="1017" width="9.140625" style="1"/>
    <col min="1018" max="1018" width="9.140625" style="1" customWidth="1"/>
    <col min="1019" max="1019" width="16.140625" style="1" customWidth="1"/>
    <col min="1020" max="1020" width="13.140625" style="1" customWidth="1"/>
    <col min="1021" max="1021" width="17" style="1" customWidth="1"/>
    <col min="1022" max="1022" width="9.140625" style="1" customWidth="1"/>
    <col min="1023" max="1023" width="17.5703125" style="1" customWidth="1"/>
    <col min="1024" max="1024" width="9.140625" style="1" customWidth="1"/>
    <col min="1025" max="1025" width="15" style="1" customWidth="1"/>
    <col min="1026" max="1026" width="9.140625" style="1" customWidth="1"/>
    <col min="1027" max="1027" width="11.5703125" style="1" bestFit="1" customWidth="1"/>
    <col min="1028" max="1273" width="9.140625" style="1"/>
    <col min="1274" max="1274" width="9.140625" style="1" customWidth="1"/>
    <col min="1275" max="1275" width="16.140625" style="1" customWidth="1"/>
    <col min="1276" max="1276" width="13.140625" style="1" customWidth="1"/>
    <col min="1277" max="1277" width="17" style="1" customWidth="1"/>
    <col min="1278" max="1278" width="9.140625" style="1" customWidth="1"/>
    <col min="1279" max="1279" width="17.5703125" style="1" customWidth="1"/>
    <col min="1280" max="1280" width="9.140625" style="1" customWidth="1"/>
    <col min="1281" max="1281" width="15" style="1" customWidth="1"/>
    <col min="1282" max="1282" width="9.140625" style="1" customWidth="1"/>
    <col min="1283" max="1283" width="11.5703125" style="1" bestFit="1" customWidth="1"/>
    <col min="1284" max="1529" width="9.140625" style="1"/>
    <col min="1530" max="1530" width="9.140625" style="1" customWidth="1"/>
    <col min="1531" max="1531" width="16.140625" style="1" customWidth="1"/>
    <col min="1532" max="1532" width="13.140625" style="1" customWidth="1"/>
    <col min="1533" max="1533" width="17" style="1" customWidth="1"/>
    <col min="1534" max="1534" width="9.140625" style="1" customWidth="1"/>
    <col min="1535" max="1535" width="17.5703125" style="1" customWidth="1"/>
    <col min="1536" max="1536" width="9.140625" style="1" customWidth="1"/>
    <col min="1537" max="1537" width="15" style="1" customWidth="1"/>
    <col min="1538" max="1538" width="9.140625" style="1" customWidth="1"/>
    <col min="1539" max="1539" width="11.5703125" style="1" bestFit="1" customWidth="1"/>
    <col min="1540" max="1785" width="9.140625" style="1"/>
    <col min="1786" max="1786" width="9.140625" style="1" customWidth="1"/>
    <col min="1787" max="1787" width="16.140625" style="1" customWidth="1"/>
    <col min="1788" max="1788" width="13.140625" style="1" customWidth="1"/>
    <col min="1789" max="1789" width="17" style="1" customWidth="1"/>
    <col min="1790" max="1790" width="9.140625" style="1" customWidth="1"/>
    <col min="1791" max="1791" width="17.5703125" style="1" customWidth="1"/>
    <col min="1792" max="1792" width="9.140625" style="1" customWidth="1"/>
    <col min="1793" max="1793" width="15" style="1" customWidth="1"/>
    <col min="1794" max="1794" width="9.140625" style="1" customWidth="1"/>
    <col min="1795" max="1795" width="11.5703125" style="1" bestFit="1" customWidth="1"/>
    <col min="1796" max="2041" width="9.140625" style="1"/>
    <col min="2042" max="2042" width="9.140625" style="1" customWidth="1"/>
    <col min="2043" max="2043" width="16.140625" style="1" customWidth="1"/>
    <col min="2044" max="2044" width="13.140625" style="1" customWidth="1"/>
    <col min="2045" max="2045" width="17" style="1" customWidth="1"/>
    <col min="2046" max="2046" width="9.140625" style="1" customWidth="1"/>
    <col min="2047" max="2047" width="17.5703125" style="1" customWidth="1"/>
    <col min="2048" max="2048" width="9.140625" style="1" customWidth="1"/>
    <col min="2049" max="2049" width="15" style="1" customWidth="1"/>
    <col min="2050" max="2050" width="9.140625" style="1" customWidth="1"/>
    <col min="2051" max="2051" width="11.5703125" style="1" bestFit="1" customWidth="1"/>
    <col min="2052" max="2297" width="9.140625" style="1"/>
    <col min="2298" max="2298" width="9.140625" style="1" customWidth="1"/>
    <col min="2299" max="2299" width="16.140625" style="1" customWidth="1"/>
    <col min="2300" max="2300" width="13.140625" style="1" customWidth="1"/>
    <col min="2301" max="2301" width="17" style="1" customWidth="1"/>
    <col min="2302" max="2302" width="9.140625" style="1" customWidth="1"/>
    <col min="2303" max="2303" width="17.5703125" style="1" customWidth="1"/>
    <col min="2304" max="2304" width="9.140625" style="1" customWidth="1"/>
    <col min="2305" max="2305" width="15" style="1" customWidth="1"/>
    <col min="2306" max="2306" width="9.140625" style="1" customWidth="1"/>
    <col min="2307" max="2307" width="11.5703125" style="1" bestFit="1" customWidth="1"/>
    <col min="2308" max="2553" width="9.140625" style="1"/>
    <col min="2554" max="2554" width="9.140625" style="1" customWidth="1"/>
    <col min="2555" max="2555" width="16.140625" style="1" customWidth="1"/>
    <col min="2556" max="2556" width="13.140625" style="1" customWidth="1"/>
    <col min="2557" max="2557" width="17" style="1" customWidth="1"/>
    <col min="2558" max="2558" width="9.140625" style="1" customWidth="1"/>
    <col min="2559" max="2559" width="17.5703125" style="1" customWidth="1"/>
    <col min="2560" max="2560" width="9.140625" style="1" customWidth="1"/>
    <col min="2561" max="2561" width="15" style="1" customWidth="1"/>
    <col min="2562" max="2562" width="9.140625" style="1" customWidth="1"/>
    <col min="2563" max="2563" width="11.5703125" style="1" bestFit="1" customWidth="1"/>
    <col min="2564" max="2809" width="9.140625" style="1"/>
    <col min="2810" max="2810" width="9.140625" style="1" customWidth="1"/>
    <col min="2811" max="2811" width="16.140625" style="1" customWidth="1"/>
    <col min="2812" max="2812" width="13.140625" style="1" customWidth="1"/>
    <col min="2813" max="2813" width="17" style="1" customWidth="1"/>
    <col min="2814" max="2814" width="9.140625" style="1" customWidth="1"/>
    <col min="2815" max="2815" width="17.5703125" style="1" customWidth="1"/>
    <col min="2816" max="2816" width="9.140625" style="1" customWidth="1"/>
    <col min="2817" max="2817" width="15" style="1" customWidth="1"/>
    <col min="2818" max="2818" width="9.140625" style="1" customWidth="1"/>
    <col min="2819" max="2819" width="11.5703125" style="1" bestFit="1" customWidth="1"/>
    <col min="2820" max="3065" width="9.140625" style="1"/>
    <col min="3066" max="3066" width="9.140625" style="1" customWidth="1"/>
    <col min="3067" max="3067" width="16.140625" style="1" customWidth="1"/>
    <col min="3068" max="3068" width="13.140625" style="1" customWidth="1"/>
    <col min="3069" max="3069" width="17" style="1" customWidth="1"/>
    <col min="3070" max="3070" width="9.140625" style="1" customWidth="1"/>
    <col min="3071" max="3071" width="17.5703125" style="1" customWidth="1"/>
    <col min="3072" max="3072" width="9.140625" style="1" customWidth="1"/>
    <col min="3073" max="3073" width="15" style="1" customWidth="1"/>
    <col min="3074" max="3074" width="9.140625" style="1" customWidth="1"/>
    <col min="3075" max="3075" width="11.5703125" style="1" bestFit="1" customWidth="1"/>
    <col min="3076" max="3321" width="9.140625" style="1"/>
    <col min="3322" max="3322" width="9.140625" style="1" customWidth="1"/>
    <col min="3323" max="3323" width="16.140625" style="1" customWidth="1"/>
    <col min="3324" max="3324" width="13.140625" style="1" customWidth="1"/>
    <col min="3325" max="3325" width="17" style="1" customWidth="1"/>
    <col min="3326" max="3326" width="9.140625" style="1" customWidth="1"/>
    <col min="3327" max="3327" width="17.5703125" style="1" customWidth="1"/>
    <col min="3328" max="3328" width="9.140625" style="1" customWidth="1"/>
    <col min="3329" max="3329" width="15" style="1" customWidth="1"/>
    <col min="3330" max="3330" width="9.140625" style="1" customWidth="1"/>
    <col min="3331" max="3331" width="11.5703125" style="1" bestFit="1" customWidth="1"/>
    <col min="3332" max="3577" width="9.140625" style="1"/>
    <col min="3578" max="3578" width="9.140625" style="1" customWidth="1"/>
    <col min="3579" max="3579" width="16.140625" style="1" customWidth="1"/>
    <col min="3580" max="3580" width="13.140625" style="1" customWidth="1"/>
    <col min="3581" max="3581" width="17" style="1" customWidth="1"/>
    <col min="3582" max="3582" width="9.140625" style="1" customWidth="1"/>
    <col min="3583" max="3583" width="17.5703125" style="1" customWidth="1"/>
    <col min="3584" max="3584" width="9.140625" style="1" customWidth="1"/>
    <col min="3585" max="3585" width="15" style="1" customWidth="1"/>
    <col min="3586" max="3586" width="9.140625" style="1" customWidth="1"/>
    <col min="3587" max="3587" width="11.5703125" style="1" bestFit="1" customWidth="1"/>
    <col min="3588" max="3833" width="9.140625" style="1"/>
    <col min="3834" max="3834" width="9.140625" style="1" customWidth="1"/>
    <col min="3835" max="3835" width="16.140625" style="1" customWidth="1"/>
    <col min="3836" max="3836" width="13.140625" style="1" customWidth="1"/>
    <col min="3837" max="3837" width="17" style="1" customWidth="1"/>
    <col min="3838" max="3838" width="9.140625" style="1" customWidth="1"/>
    <col min="3839" max="3839" width="17.5703125" style="1" customWidth="1"/>
    <col min="3840" max="3840" width="9.140625" style="1" customWidth="1"/>
    <col min="3841" max="3841" width="15" style="1" customWidth="1"/>
    <col min="3842" max="3842" width="9.140625" style="1" customWidth="1"/>
    <col min="3843" max="3843" width="11.5703125" style="1" bestFit="1" customWidth="1"/>
    <col min="3844" max="4089" width="9.140625" style="1"/>
    <col min="4090" max="4090" width="9.140625" style="1" customWidth="1"/>
    <col min="4091" max="4091" width="16.140625" style="1" customWidth="1"/>
    <col min="4092" max="4092" width="13.140625" style="1" customWidth="1"/>
    <col min="4093" max="4093" width="17" style="1" customWidth="1"/>
    <col min="4094" max="4094" width="9.140625" style="1" customWidth="1"/>
    <col min="4095" max="4095" width="17.5703125" style="1" customWidth="1"/>
    <col min="4096" max="4096" width="9.140625" style="1" customWidth="1"/>
    <col min="4097" max="4097" width="15" style="1" customWidth="1"/>
    <col min="4098" max="4098" width="9.140625" style="1" customWidth="1"/>
    <col min="4099" max="4099" width="11.5703125" style="1" bestFit="1" customWidth="1"/>
    <col min="4100" max="4345" width="9.140625" style="1"/>
    <col min="4346" max="4346" width="9.140625" style="1" customWidth="1"/>
    <col min="4347" max="4347" width="16.140625" style="1" customWidth="1"/>
    <col min="4348" max="4348" width="13.140625" style="1" customWidth="1"/>
    <col min="4349" max="4349" width="17" style="1" customWidth="1"/>
    <col min="4350" max="4350" width="9.140625" style="1" customWidth="1"/>
    <col min="4351" max="4351" width="17.5703125" style="1" customWidth="1"/>
    <col min="4352" max="4352" width="9.140625" style="1" customWidth="1"/>
    <col min="4353" max="4353" width="15" style="1" customWidth="1"/>
    <col min="4354" max="4354" width="9.140625" style="1" customWidth="1"/>
    <col min="4355" max="4355" width="11.5703125" style="1" bestFit="1" customWidth="1"/>
    <col min="4356" max="4601" width="9.140625" style="1"/>
    <col min="4602" max="4602" width="9.140625" style="1" customWidth="1"/>
    <col min="4603" max="4603" width="16.140625" style="1" customWidth="1"/>
    <col min="4604" max="4604" width="13.140625" style="1" customWidth="1"/>
    <col min="4605" max="4605" width="17" style="1" customWidth="1"/>
    <col min="4606" max="4606" width="9.140625" style="1" customWidth="1"/>
    <col min="4607" max="4607" width="17.5703125" style="1" customWidth="1"/>
    <col min="4608" max="4608" width="9.140625" style="1" customWidth="1"/>
    <col min="4609" max="4609" width="15" style="1" customWidth="1"/>
    <col min="4610" max="4610" width="9.140625" style="1" customWidth="1"/>
    <col min="4611" max="4611" width="11.5703125" style="1" bestFit="1" customWidth="1"/>
    <col min="4612" max="4857" width="9.140625" style="1"/>
    <col min="4858" max="4858" width="9.140625" style="1" customWidth="1"/>
    <col min="4859" max="4859" width="16.140625" style="1" customWidth="1"/>
    <col min="4860" max="4860" width="13.140625" style="1" customWidth="1"/>
    <col min="4861" max="4861" width="17" style="1" customWidth="1"/>
    <col min="4862" max="4862" width="9.140625" style="1" customWidth="1"/>
    <col min="4863" max="4863" width="17.5703125" style="1" customWidth="1"/>
    <col min="4864" max="4864" width="9.140625" style="1" customWidth="1"/>
    <col min="4865" max="4865" width="15" style="1" customWidth="1"/>
    <col min="4866" max="4866" width="9.140625" style="1" customWidth="1"/>
    <col min="4867" max="4867" width="11.5703125" style="1" bestFit="1" customWidth="1"/>
    <col min="4868" max="5113" width="9.140625" style="1"/>
    <col min="5114" max="5114" width="9.140625" style="1" customWidth="1"/>
    <col min="5115" max="5115" width="16.140625" style="1" customWidth="1"/>
    <col min="5116" max="5116" width="13.140625" style="1" customWidth="1"/>
    <col min="5117" max="5117" width="17" style="1" customWidth="1"/>
    <col min="5118" max="5118" width="9.140625" style="1" customWidth="1"/>
    <col min="5119" max="5119" width="17.5703125" style="1" customWidth="1"/>
    <col min="5120" max="5120" width="9.140625" style="1" customWidth="1"/>
    <col min="5121" max="5121" width="15" style="1" customWidth="1"/>
    <col min="5122" max="5122" width="9.140625" style="1" customWidth="1"/>
    <col min="5123" max="5123" width="11.5703125" style="1" bestFit="1" customWidth="1"/>
    <col min="5124" max="5369" width="9.140625" style="1"/>
    <col min="5370" max="5370" width="9.140625" style="1" customWidth="1"/>
    <col min="5371" max="5371" width="16.140625" style="1" customWidth="1"/>
    <col min="5372" max="5372" width="13.140625" style="1" customWidth="1"/>
    <col min="5373" max="5373" width="17" style="1" customWidth="1"/>
    <col min="5374" max="5374" width="9.140625" style="1" customWidth="1"/>
    <col min="5375" max="5375" width="17.5703125" style="1" customWidth="1"/>
    <col min="5376" max="5376" width="9.140625" style="1" customWidth="1"/>
    <col min="5377" max="5377" width="15" style="1" customWidth="1"/>
    <col min="5378" max="5378" width="9.140625" style="1" customWidth="1"/>
    <col min="5379" max="5379" width="11.5703125" style="1" bestFit="1" customWidth="1"/>
    <col min="5380" max="5625" width="9.140625" style="1"/>
    <col min="5626" max="5626" width="9.140625" style="1" customWidth="1"/>
    <col min="5627" max="5627" width="16.140625" style="1" customWidth="1"/>
    <col min="5628" max="5628" width="13.140625" style="1" customWidth="1"/>
    <col min="5629" max="5629" width="17" style="1" customWidth="1"/>
    <col min="5630" max="5630" width="9.140625" style="1" customWidth="1"/>
    <col min="5631" max="5631" width="17.5703125" style="1" customWidth="1"/>
    <col min="5632" max="5632" width="9.140625" style="1" customWidth="1"/>
    <col min="5633" max="5633" width="15" style="1" customWidth="1"/>
    <col min="5634" max="5634" width="9.140625" style="1" customWidth="1"/>
    <col min="5635" max="5635" width="11.5703125" style="1" bestFit="1" customWidth="1"/>
    <col min="5636" max="5881" width="9.140625" style="1"/>
    <col min="5882" max="5882" width="9.140625" style="1" customWidth="1"/>
    <col min="5883" max="5883" width="16.140625" style="1" customWidth="1"/>
    <col min="5884" max="5884" width="13.140625" style="1" customWidth="1"/>
    <col min="5885" max="5885" width="17" style="1" customWidth="1"/>
    <col min="5886" max="5886" width="9.140625" style="1" customWidth="1"/>
    <col min="5887" max="5887" width="17.5703125" style="1" customWidth="1"/>
    <col min="5888" max="5888" width="9.140625" style="1" customWidth="1"/>
    <col min="5889" max="5889" width="15" style="1" customWidth="1"/>
    <col min="5890" max="5890" width="9.140625" style="1" customWidth="1"/>
    <col min="5891" max="5891" width="11.5703125" style="1" bestFit="1" customWidth="1"/>
    <col min="5892" max="6137" width="9.140625" style="1"/>
    <col min="6138" max="6138" width="9.140625" style="1" customWidth="1"/>
    <col min="6139" max="6139" width="16.140625" style="1" customWidth="1"/>
    <col min="6140" max="6140" width="13.140625" style="1" customWidth="1"/>
    <col min="6141" max="6141" width="17" style="1" customWidth="1"/>
    <col min="6142" max="6142" width="9.140625" style="1" customWidth="1"/>
    <col min="6143" max="6143" width="17.5703125" style="1" customWidth="1"/>
    <col min="6144" max="6144" width="9.140625" style="1" customWidth="1"/>
    <col min="6145" max="6145" width="15" style="1" customWidth="1"/>
    <col min="6146" max="6146" width="9.140625" style="1" customWidth="1"/>
    <col min="6147" max="6147" width="11.5703125" style="1" bestFit="1" customWidth="1"/>
    <col min="6148" max="6393" width="9.140625" style="1"/>
    <col min="6394" max="6394" width="9.140625" style="1" customWidth="1"/>
    <col min="6395" max="6395" width="16.140625" style="1" customWidth="1"/>
    <col min="6396" max="6396" width="13.140625" style="1" customWidth="1"/>
    <col min="6397" max="6397" width="17" style="1" customWidth="1"/>
    <col min="6398" max="6398" width="9.140625" style="1" customWidth="1"/>
    <col min="6399" max="6399" width="17.5703125" style="1" customWidth="1"/>
    <col min="6400" max="6400" width="9.140625" style="1" customWidth="1"/>
    <col min="6401" max="6401" width="15" style="1" customWidth="1"/>
    <col min="6402" max="6402" width="9.140625" style="1" customWidth="1"/>
    <col min="6403" max="6403" width="11.5703125" style="1" bestFit="1" customWidth="1"/>
    <col min="6404" max="6649" width="9.140625" style="1"/>
    <col min="6650" max="6650" width="9.140625" style="1" customWidth="1"/>
    <col min="6651" max="6651" width="16.140625" style="1" customWidth="1"/>
    <col min="6652" max="6652" width="13.140625" style="1" customWidth="1"/>
    <col min="6653" max="6653" width="17" style="1" customWidth="1"/>
    <col min="6654" max="6654" width="9.140625" style="1" customWidth="1"/>
    <col min="6655" max="6655" width="17.5703125" style="1" customWidth="1"/>
    <col min="6656" max="6656" width="9.140625" style="1" customWidth="1"/>
    <col min="6657" max="6657" width="15" style="1" customWidth="1"/>
    <col min="6658" max="6658" width="9.140625" style="1" customWidth="1"/>
    <col min="6659" max="6659" width="11.5703125" style="1" bestFit="1" customWidth="1"/>
    <col min="6660" max="6905" width="9.140625" style="1"/>
    <col min="6906" max="6906" width="9.140625" style="1" customWidth="1"/>
    <col min="6907" max="6907" width="16.140625" style="1" customWidth="1"/>
    <col min="6908" max="6908" width="13.140625" style="1" customWidth="1"/>
    <col min="6909" max="6909" width="17" style="1" customWidth="1"/>
    <col min="6910" max="6910" width="9.140625" style="1" customWidth="1"/>
    <col min="6911" max="6911" width="17.5703125" style="1" customWidth="1"/>
    <col min="6912" max="6912" width="9.140625" style="1" customWidth="1"/>
    <col min="6913" max="6913" width="15" style="1" customWidth="1"/>
    <col min="6914" max="6914" width="9.140625" style="1" customWidth="1"/>
    <col min="6915" max="6915" width="11.5703125" style="1" bestFit="1" customWidth="1"/>
    <col min="6916" max="7161" width="9.140625" style="1"/>
    <col min="7162" max="7162" width="9.140625" style="1" customWidth="1"/>
    <col min="7163" max="7163" width="16.140625" style="1" customWidth="1"/>
    <col min="7164" max="7164" width="13.140625" style="1" customWidth="1"/>
    <col min="7165" max="7165" width="17" style="1" customWidth="1"/>
    <col min="7166" max="7166" width="9.140625" style="1" customWidth="1"/>
    <col min="7167" max="7167" width="17.5703125" style="1" customWidth="1"/>
    <col min="7168" max="7168" width="9.140625" style="1" customWidth="1"/>
    <col min="7169" max="7169" width="15" style="1" customWidth="1"/>
    <col min="7170" max="7170" width="9.140625" style="1" customWidth="1"/>
    <col min="7171" max="7171" width="11.5703125" style="1" bestFit="1" customWidth="1"/>
    <col min="7172" max="7417" width="9.140625" style="1"/>
    <col min="7418" max="7418" width="9.140625" style="1" customWidth="1"/>
    <col min="7419" max="7419" width="16.140625" style="1" customWidth="1"/>
    <col min="7420" max="7420" width="13.140625" style="1" customWidth="1"/>
    <col min="7421" max="7421" width="17" style="1" customWidth="1"/>
    <col min="7422" max="7422" width="9.140625" style="1" customWidth="1"/>
    <col min="7423" max="7423" width="17.5703125" style="1" customWidth="1"/>
    <col min="7424" max="7424" width="9.140625" style="1" customWidth="1"/>
    <col min="7425" max="7425" width="15" style="1" customWidth="1"/>
    <col min="7426" max="7426" width="9.140625" style="1" customWidth="1"/>
    <col min="7427" max="7427" width="11.5703125" style="1" bestFit="1" customWidth="1"/>
    <col min="7428" max="7673" width="9.140625" style="1"/>
    <col min="7674" max="7674" width="9.140625" style="1" customWidth="1"/>
    <col min="7675" max="7675" width="16.140625" style="1" customWidth="1"/>
    <col min="7676" max="7676" width="13.140625" style="1" customWidth="1"/>
    <col min="7677" max="7677" width="17" style="1" customWidth="1"/>
    <col min="7678" max="7678" width="9.140625" style="1" customWidth="1"/>
    <col min="7679" max="7679" width="17.5703125" style="1" customWidth="1"/>
    <col min="7680" max="7680" width="9.140625" style="1" customWidth="1"/>
    <col min="7681" max="7681" width="15" style="1" customWidth="1"/>
    <col min="7682" max="7682" width="9.140625" style="1" customWidth="1"/>
    <col min="7683" max="7683" width="11.5703125" style="1" bestFit="1" customWidth="1"/>
    <col min="7684" max="7929" width="9.140625" style="1"/>
    <col min="7930" max="7930" width="9.140625" style="1" customWidth="1"/>
    <col min="7931" max="7931" width="16.140625" style="1" customWidth="1"/>
    <col min="7932" max="7932" width="13.140625" style="1" customWidth="1"/>
    <col min="7933" max="7933" width="17" style="1" customWidth="1"/>
    <col min="7934" max="7934" width="9.140625" style="1" customWidth="1"/>
    <col min="7935" max="7935" width="17.5703125" style="1" customWidth="1"/>
    <col min="7936" max="7936" width="9.140625" style="1" customWidth="1"/>
    <col min="7937" max="7937" width="15" style="1" customWidth="1"/>
    <col min="7938" max="7938" width="9.140625" style="1" customWidth="1"/>
    <col min="7939" max="7939" width="11.5703125" style="1" bestFit="1" customWidth="1"/>
    <col min="7940" max="8185" width="9.140625" style="1"/>
    <col min="8186" max="8186" width="9.140625" style="1" customWidth="1"/>
    <col min="8187" max="8187" width="16.140625" style="1" customWidth="1"/>
    <col min="8188" max="8188" width="13.140625" style="1" customWidth="1"/>
    <col min="8189" max="8189" width="17" style="1" customWidth="1"/>
    <col min="8190" max="8190" width="9.140625" style="1" customWidth="1"/>
    <col min="8191" max="8191" width="17.5703125" style="1" customWidth="1"/>
    <col min="8192" max="8192" width="9.140625" style="1" customWidth="1"/>
    <col min="8193" max="8193" width="15" style="1" customWidth="1"/>
    <col min="8194" max="8194" width="9.140625" style="1" customWidth="1"/>
    <col min="8195" max="8195" width="11.5703125" style="1" bestFit="1" customWidth="1"/>
    <col min="8196" max="8441" width="9.140625" style="1"/>
    <col min="8442" max="8442" width="9.140625" style="1" customWidth="1"/>
    <col min="8443" max="8443" width="16.140625" style="1" customWidth="1"/>
    <col min="8444" max="8444" width="13.140625" style="1" customWidth="1"/>
    <col min="8445" max="8445" width="17" style="1" customWidth="1"/>
    <col min="8446" max="8446" width="9.140625" style="1" customWidth="1"/>
    <col min="8447" max="8447" width="17.5703125" style="1" customWidth="1"/>
    <col min="8448" max="8448" width="9.140625" style="1" customWidth="1"/>
    <col min="8449" max="8449" width="15" style="1" customWidth="1"/>
    <col min="8450" max="8450" width="9.140625" style="1" customWidth="1"/>
    <col min="8451" max="8451" width="11.5703125" style="1" bestFit="1" customWidth="1"/>
    <col min="8452" max="8697" width="9.140625" style="1"/>
    <col min="8698" max="8698" width="9.140625" style="1" customWidth="1"/>
    <col min="8699" max="8699" width="16.140625" style="1" customWidth="1"/>
    <col min="8700" max="8700" width="13.140625" style="1" customWidth="1"/>
    <col min="8701" max="8701" width="17" style="1" customWidth="1"/>
    <col min="8702" max="8702" width="9.140625" style="1" customWidth="1"/>
    <col min="8703" max="8703" width="17.5703125" style="1" customWidth="1"/>
    <col min="8704" max="8704" width="9.140625" style="1" customWidth="1"/>
    <col min="8705" max="8705" width="15" style="1" customWidth="1"/>
    <col min="8706" max="8706" width="9.140625" style="1" customWidth="1"/>
    <col min="8707" max="8707" width="11.5703125" style="1" bestFit="1" customWidth="1"/>
    <col min="8708" max="8953" width="9.140625" style="1"/>
    <col min="8954" max="8954" width="9.140625" style="1" customWidth="1"/>
    <col min="8955" max="8955" width="16.140625" style="1" customWidth="1"/>
    <col min="8956" max="8956" width="13.140625" style="1" customWidth="1"/>
    <col min="8957" max="8957" width="17" style="1" customWidth="1"/>
    <col min="8958" max="8958" width="9.140625" style="1" customWidth="1"/>
    <col min="8959" max="8959" width="17.5703125" style="1" customWidth="1"/>
    <col min="8960" max="8960" width="9.140625" style="1" customWidth="1"/>
    <col min="8961" max="8961" width="15" style="1" customWidth="1"/>
    <col min="8962" max="8962" width="9.140625" style="1" customWidth="1"/>
    <col min="8963" max="8963" width="11.5703125" style="1" bestFit="1" customWidth="1"/>
    <col min="8964" max="9209" width="9.140625" style="1"/>
    <col min="9210" max="9210" width="9.140625" style="1" customWidth="1"/>
    <col min="9211" max="9211" width="16.140625" style="1" customWidth="1"/>
    <col min="9212" max="9212" width="13.140625" style="1" customWidth="1"/>
    <col min="9213" max="9213" width="17" style="1" customWidth="1"/>
    <col min="9214" max="9214" width="9.140625" style="1" customWidth="1"/>
    <col min="9215" max="9215" width="17.5703125" style="1" customWidth="1"/>
    <col min="9216" max="9216" width="9.140625" style="1" customWidth="1"/>
    <col min="9217" max="9217" width="15" style="1" customWidth="1"/>
    <col min="9218" max="9218" width="9.140625" style="1" customWidth="1"/>
    <col min="9219" max="9219" width="11.5703125" style="1" bestFit="1" customWidth="1"/>
    <col min="9220" max="9465" width="9.140625" style="1"/>
    <col min="9466" max="9466" width="9.140625" style="1" customWidth="1"/>
    <col min="9467" max="9467" width="16.140625" style="1" customWidth="1"/>
    <col min="9468" max="9468" width="13.140625" style="1" customWidth="1"/>
    <col min="9469" max="9469" width="17" style="1" customWidth="1"/>
    <col min="9470" max="9470" width="9.140625" style="1" customWidth="1"/>
    <col min="9471" max="9471" width="17.5703125" style="1" customWidth="1"/>
    <col min="9472" max="9472" width="9.140625" style="1" customWidth="1"/>
    <col min="9473" max="9473" width="15" style="1" customWidth="1"/>
    <col min="9474" max="9474" width="9.140625" style="1" customWidth="1"/>
    <col min="9475" max="9475" width="11.5703125" style="1" bestFit="1" customWidth="1"/>
    <col min="9476" max="9721" width="9.140625" style="1"/>
    <col min="9722" max="9722" width="9.140625" style="1" customWidth="1"/>
    <col min="9723" max="9723" width="16.140625" style="1" customWidth="1"/>
    <col min="9724" max="9724" width="13.140625" style="1" customWidth="1"/>
    <col min="9725" max="9725" width="17" style="1" customWidth="1"/>
    <col min="9726" max="9726" width="9.140625" style="1" customWidth="1"/>
    <col min="9727" max="9727" width="17.5703125" style="1" customWidth="1"/>
    <col min="9728" max="9728" width="9.140625" style="1" customWidth="1"/>
    <col min="9729" max="9729" width="15" style="1" customWidth="1"/>
    <col min="9730" max="9730" width="9.140625" style="1" customWidth="1"/>
    <col min="9731" max="9731" width="11.5703125" style="1" bestFit="1" customWidth="1"/>
    <col min="9732" max="9977" width="9.140625" style="1"/>
    <col min="9978" max="9978" width="9.140625" style="1" customWidth="1"/>
    <col min="9979" max="9979" width="16.140625" style="1" customWidth="1"/>
    <col min="9980" max="9980" width="13.140625" style="1" customWidth="1"/>
    <col min="9981" max="9981" width="17" style="1" customWidth="1"/>
    <col min="9982" max="9982" width="9.140625" style="1" customWidth="1"/>
    <col min="9983" max="9983" width="17.5703125" style="1" customWidth="1"/>
    <col min="9984" max="9984" width="9.140625" style="1" customWidth="1"/>
    <col min="9985" max="9985" width="15" style="1" customWidth="1"/>
    <col min="9986" max="9986" width="9.140625" style="1" customWidth="1"/>
    <col min="9987" max="9987" width="11.5703125" style="1" bestFit="1" customWidth="1"/>
    <col min="9988" max="10233" width="9.140625" style="1"/>
    <col min="10234" max="10234" width="9.140625" style="1" customWidth="1"/>
    <col min="10235" max="10235" width="16.140625" style="1" customWidth="1"/>
    <col min="10236" max="10236" width="13.140625" style="1" customWidth="1"/>
    <col min="10237" max="10237" width="17" style="1" customWidth="1"/>
    <col min="10238" max="10238" width="9.140625" style="1" customWidth="1"/>
    <col min="10239" max="10239" width="17.5703125" style="1" customWidth="1"/>
    <col min="10240" max="10240" width="9.140625" style="1" customWidth="1"/>
    <col min="10241" max="10241" width="15" style="1" customWidth="1"/>
    <col min="10242" max="10242" width="9.140625" style="1" customWidth="1"/>
    <col min="10243" max="10243" width="11.5703125" style="1" bestFit="1" customWidth="1"/>
    <col min="10244" max="10489" width="9.140625" style="1"/>
    <col min="10490" max="10490" width="9.140625" style="1" customWidth="1"/>
    <col min="10491" max="10491" width="16.140625" style="1" customWidth="1"/>
    <col min="10492" max="10492" width="13.140625" style="1" customWidth="1"/>
    <col min="10493" max="10493" width="17" style="1" customWidth="1"/>
    <col min="10494" max="10494" width="9.140625" style="1" customWidth="1"/>
    <col min="10495" max="10495" width="17.5703125" style="1" customWidth="1"/>
    <col min="10496" max="10496" width="9.140625" style="1" customWidth="1"/>
    <col min="10497" max="10497" width="15" style="1" customWidth="1"/>
    <col min="10498" max="10498" width="9.140625" style="1" customWidth="1"/>
    <col min="10499" max="10499" width="11.5703125" style="1" bestFit="1" customWidth="1"/>
    <col min="10500" max="10745" width="9.140625" style="1"/>
    <col min="10746" max="10746" width="9.140625" style="1" customWidth="1"/>
    <col min="10747" max="10747" width="16.140625" style="1" customWidth="1"/>
    <col min="10748" max="10748" width="13.140625" style="1" customWidth="1"/>
    <col min="10749" max="10749" width="17" style="1" customWidth="1"/>
    <col min="10750" max="10750" width="9.140625" style="1" customWidth="1"/>
    <col min="10751" max="10751" width="17.5703125" style="1" customWidth="1"/>
    <col min="10752" max="10752" width="9.140625" style="1" customWidth="1"/>
    <col min="10753" max="10753" width="15" style="1" customWidth="1"/>
    <col min="10754" max="10754" width="9.140625" style="1" customWidth="1"/>
    <col min="10755" max="10755" width="11.5703125" style="1" bestFit="1" customWidth="1"/>
    <col min="10756" max="11001" width="9.140625" style="1"/>
    <col min="11002" max="11002" width="9.140625" style="1" customWidth="1"/>
    <col min="11003" max="11003" width="16.140625" style="1" customWidth="1"/>
    <col min="11004" max="11004" width="13.140625" style="1" customWidth="1"/>
    <col min="11005" max="11005" width="17" style="1" customWidth="1"/>
    <col min="11006" max="11006" width="9.140625" style="1" customWidth="1"/>
    <col min="11007" max="11007" width="17.5703125" style="1" customWidth="1"/>
    <col min="11008" max="11008" width="9.140625" style="1" customWidth="1"/>
    <col min="11009" max="11009" width="15" style="1" customWidth="1"/>
    <col min="11010" max="11010" width="9.140625" style="1" customWidth="1"/>
    <col min="11011" max="11011" width="11.5703125" style="1" bestFit="1" customWidth="1"/>
    <col min="11012" max="11257" width="9.140625" style="1"/>
    <col min="11258" max="11258" width="9.140625" style="1" customWidth="1"/>
    <col min="11259" max="11259" width="16.140625" style="1" customWidth="1"/>
    <col min="11260" max="11260" width="13.140625" style="1" customWidth="1"/>
    <col min="11261" max="11261" width="17" style="1" customWidth="1"/>
    <col min="11262" max="11262" width="9.140625" style="1" customWidth="1"/>
    <col min="11263" max="11263" width="17.5703125" style="1" customWidth="1"/>
    <col min="11264" max="11264" width="9.140625" style="1" customWidth="1"/>
    <col min="11265" max="11265" width="15" style="1" customWidth="1"/>
    <col min="11266" max="11266" width="9.140625" style="1" customWidth="1"/>
    <col min="11267" max="11267" width="11.5703125" style="1" bestFit="1" customWidth="1"/>
    <col min="11268" max="11513" width="9.140625" style="1"/>
    <col min="11514" max="11514" width="9.140625" style="1" customWidth="1"/>
    <col min="11515" max="11515" width="16.140625" style="1" customWidth="1"/>
    <col min="11516" max="11516" width="13.140625" style="1" customWidth="1"/>
    <col min="11517" max="11517" width="17" style="1" customWidth="1"/>
    <col min="11518" max="11518" width="9.140625" style="1" customWidth="1"/>
    <col min="11519" max="11519" width="17.5703125" style="1" customWidth="1"/>
    <col min="11520" max="11520" width="9.140625" style="1" customWidth="1"/>
    <col min="11521" max="11521" width="15" style="1" customWidth="1"/>
    <col min="11522" max="11522" width="9.140625" style="1" customWidth="1"/>
    <col min="11523" max="11523" width="11.5703125" style="1" bestFit="1" customWidth="1"/>
    <col min="11524" max="11769" width="9.140625" style="1"/>
    <col min="11770" max="11770" width="9.140625" style="1" customWidth="1"/>
    <col min="11771" max="11771" width="16.140625" style="1" customWidth="1"/>
    <col min="11772" max="11772" width="13.140625" style="1" customWidth="1"/>
    <col min="11773" max="11773" width="17" style="1" customWidth="1"/>
    <col min="11774" max="11774" width="9.140625" style="1" customWidth="1"/>
    <col min="11775" max="11775" width="17.5703125" style="1" customWidth="1"/>
    <col min="11776" max="11776" width="9.140625" style="1" customWidth="1"/>
    <col min="11777" max="11777" width="15" style="1" customWidth="1"/>
    <col min="11778" max="11778" width="9.140625" style="1" customWidth="1"/>
    <col min="11779" max="11779" width="11.5703125" style="1" bestFit="1" customWidth="1"/>
    <col min="11780" max="12025" width="9.140625" style="1"/>
    <col min="12026" max="12026" width="9.140625" style="1" customWidth="1"/>
    <col min="12027" max="12027" width="16.140625" style="1" customWidth="1"/>
    <col min="12028" max="12028" width="13.140625" style="1" customWidth="1"/>
    <col min="12029" max="12029" width="17" style="1" customWidth="1"/>
    <col min="12030" max="12030" width="9.140625" style="1" customWidth="1"/>
    <col min="12031" max="12031" width="17.5703125" style="1" customWidth="1"/>
    <col min="12032" max="12032" width="9.140625" style="1" customWidth="1"/>
    <col min="12033" max="12033" width="15" style="1" customWidth="1"/>
    <col min="12034" max="12034" width="9.140625" style="1" customWidth="1"/>
    <col min="12035" max="12035" width="11.5703125" style="1" bestFit="1" customWidth="1"/>
    <col min="12036" max="12281" width="9.140625" style="1"/>
    <col min="12282" max="12282" width="9.140625" style="1" customWidth="1"/>
    <col min="12283" max="12283" width="16.140625" style="1" customWidth="1"/>
    <col min="12284" max="12284" width="13.140625" style="1" customWidth="1"/>
    <col min="12285" max="12285" width="17" style="1" customWidth="1"/>
    <col min="12286" max="12286" width="9.140625" style="1" customWidth="1"/>
    <col min="12287" max="12287" width="17.5703125" style="1" customWidth="1"/>
    <col min="12288" max="12288" width="9.140625" style="1" customWidth="1"/>
    <col min="12289" max="12289" width="15" style="1" customWidth="1"/>
    <col min="12290" max="12290" width="9.140625" style="1" customWidth="1"/>
    <col min="12291" max="12291" width="11.5703125" style="1" bestFit="1" customWidth="1"/>
    <col min="12292" max="12537" width="9.140625" style="1"/>
    <col min="12538" max="12538" width="9.140625" style="1" customWidth="1"/>
    <col min="12539" max="12539" width="16.140625" style="1" customWidth="1"/>
    <col min="12540" max="12540" width="13.140625" style="1" customWidth="1"/>
    <col min="12541" max="12541" width="17" style="1" customWidth="1"/>
    <col min="12542" max="12542" width="9.140625" style="1" customWidth="1"/>
    <col min="12543" max="12543" width="17.5703125" style="1" customWidth="1"/>
    <col min="12544" max="12544" width="9.140625" style="1" customWidth="1"/>
    <col min="12545" max="12545" width="15" style="1" customWidth="1"/>
    <col min="12546" max="12546" width="9.140625" style="1" customWidth="1"/>
    <col min="12547" max="12547" width="11.5703125" style="1" bestFit="1" customWidth="1"/>
    <col min="12548" max="12793" width="9.140625" style="1"/>
    <col min="12794" max="12794" width="9.140625" style="1" customWidth="1"/>
    <col min="12795" max="12795" width="16.140625" style="1" customWidth="1"/>
    <col min="12796" max="12796" width="13.140625" style="1" customWidth="1"/>
    <col min="12797" max="12797" width="17" style="1" customWidth="1"/>
    <col min="12798" max="12798" width="9.140625" style="1" customWidth="1"/>
    <col min="12799" max="12799" width="17.5703125" style="1" customWidth="1"/>
    <col min="12800" max="12800" width="9.140625" style="1" customWidth="1"/>
    <col min="12801" max="12801" width="15" style="1" customWidth="1"/>
    <col min="12802" max="12802" width="9.140625" style="1" customWidth="1"/>
    <col min="12803" max="12803" width="11.5703125" style="1" bestFit="1" customWidth="1"/>
    <col min="12804" max="13049" width="9.140625" style="1"/>
    <col min="13050" max="13050" width="9.140625" style="1" customWidth="1"/>
    <col min="13051" max="13051" width="16.140625" style="1" customWidth="1"/>
    <col min="13052" max="13052" width="13.140625" style="1" customWidth="1"/>
    <col min="13053" max="13053" width="17" style="1" customWidth="1"/>
    <col min="13054" max="13054" width="9.140625" style="1" customWidth="1"/>
    <col min="13055" max="13055" width="17.5703125" style="1" customWidth="1"/>
    <col min="13056" max="13056" width="9.140625" style="1" customWidth="1"/>
    <col min="13057" max="13057" width="15" style="1" customWidth="1"/>
    <col min="13058" max="13058" width="9.140625" style="1" customWidth="1"/>
    <col min="13059" max="13059" width="11.5703125" style="1" bestFit="1" customWidth="1"/>
    <col min="13060" max="13305" width="9.140625" style="1"/>
    <col min="13306" max="13306" width="9.140625" style="1" customWidth="1"/>
    <col min="13307" max="13307" width="16.140625" style="1" customWidth="1"/>
    <col min="13308" max="13308" width="13.140625" style="1" customWidth="1"/>
    <col min="13309" max="13309" width="17" style="1" customWidth="1"/>
    <col min="13310" max="13310" width="9.140625" style="1" customWidth="1"/>
    <col min="13311" max="13311" width="17.5703125" style="1" customWidth="1"/>
    <col min="13312" max="13312" width="9.140625" style="1" customWidth="1"/>
    <col min="13313" max="13313" width="15" style="1" customWidth="1"/>
    <col min="13314" max="13314" width="9.140625" style="1" customWidth="1"/>
    <col min="13315" max="13315" width="11.5703125" style="1" bestFit="1" customWidth="1"/>
    <col min="13316" max="13561" width="9.140625" style="1"/>
    <col min="13562" max="13562" width="9.140625" style="1" customWidth="1"/>
    <col min="13563" max="13563" width="16.140625" style="1" customWidth="1"/>
    <col min="13564" max="13564" width="13.140625" style="1" customWidth="1"/>
    <col min="13565" max="13565" width="17" style="1" customWidth="1"/>
    <col min="13566" max="13566" width="9.140625" style="1" customWidth="1"/>
    <col min="13567" max="13567" width="17.5703125" style="1" customWidth="1"/>
    <col min="13568" max="13568" width="9.140625" style="1" customWidth="1"/>
    <col min="13569" max="13569" width="15" style="1" customWidth="1"/>
    <col min="13570" max="13570" width="9.140625" style="1" customWidth="1"/>
    <col min="13571" max="13571" width="11.5703125" style="1" bestFit="1" customWidth="1"/>
    <col min="13572" max="13817" width="9.140625" style="1"/>
    <col min="13818" max="13818" width="9.140625" style="1" customWidth="1"/>
    <col min="13819" max="13819" width="16.140625" style="1" customWidth="1"/>
    <col min="13820" max="13820" width="13.140625" style="1" customWidth="1"/>
    <col min="13821" max="13821" width="17" style="1" customWidth="1"/>
    <col min="13822" max="13822" width="9.140625" style="1" customWidth="1"/>
    <col min="13823" max="13823" width="17.5703125" style="1" customWidth="1"/>
    <col min="13824" max="13824" width="9.140625" style="1" customWidth="1"/>
    <col min="13825" max="13825" width="15" style="1" customWidth="1"/>
    <col min="13826" max="13826" width="9.140625" style="1" customWidth="1"/>
    <col min="13827" max="13827" width="11.5703125" style="1" bestFit="1" customWidth="1"/>
    <col min="13828" max="14073" width="9.140625" style="1"/>
    <col min="14074" max="14074" width="9.140625" style="1" customWidth="1"/>
    <col min="14075" max="14075" width="16.140625" style="1" customWidth="1"/>
    <col min="14076" max="14076" width="13.140625" style="1" customWidth="1"/>
    <col min="14077" max="14077" width="17" style="1" customWidth="1"/>
    <col min="14078" max="14078" width="9.140625" style="1" customWidth="1"/>
    <col min="14079" max="14079" width="17.5703125" style="1" customWidth="1"/>
    <col min="14080" max="14080" width="9.140625" style="1" customWidth="1"/>
    <col min="14081" max="14081" width="15" style="1" customWidth="1"/>
    <col min="14082" max="14082" width="9.140625" style="1" customWidth="1"/>
    <col min="14083" max="14083" width="11.5703125" style="1" bestFit="1" customWidth="1"/>
    <col min="14084" max="14329" width="9.140625" style="1"/>
    <col min="14330" max="14330" width="9.140625" style="1" customWidth="1"/>
    <col min="14331" max="14331" width="16.140625" style="1" customWidth="1"/>
    <col min="14332" max="14332" width="13.140625" style="1" customWidth="1"/>
    <col min="14333" max="14333" width="17" style="1" customWidth="1"/>
    <col min="14334" max="14334" width="9.140625" style="1" customWidth="1"/>
    <col min="14335" max="14335" width="17.5703125" style="1" customWidth="1"/>
    <col min="14336" max="14336" width="9.140625" style="1" customWidth="1"/>
    <col min="14337" max="14337" width="15" style="1" customWidth="1"/>
    <col min="14338" max="14338" width="9.140625" style="1" customWidth="1"/>
    <col min="14339" max="14339" width="11.5703125" style="1" bestFit="1" customWidth="1"/>
    <col min="14340" max="14585" width="9.140625" style="1"/>
    <col min="14586" max="14586" width="9.140625" style="1" customWidth="1"/>
    <col min="14587" max="14587" width="16.140625" style="1" customWidth="1"/>
    <col min="14588" max="14588" width="13.140625" style="1" customWidth="1"/>
    <col min="14589" max="14589" width="17" style="1" customWidth="1"/>
    <col min="14590" max="14590" width="9.140625" style="1" customWidth="1"/>
    <col min="14591" max="14591" width="17.5703125" style="1" customWidth="1"/>
    <col min="14592" max="14592" width="9.140625" style="1" customWidth="1"/>
    <col min="14593" max="14593" width="15" style="1" customWidth="1"/>
    <col min="14594" max="14594" width="9.140625" style="1" customWidth="1"/>
    <col min="14595" max="14595" width="11.5703125" style="1" bestFit="1" customWidth="1"/>
    <col min="14596" max="14841" width="9.140625" style="1"/>
    <col min="14842" max="14842" width="9.140625" style="1" customWidth="1"/>
    <col min="14843" max="14843" width="16.140625" style="1" customWidth="1"/>
    <col min="14844" max="14844" width="13.140625" style="1" customWidth="1"/>
    <col min="14845" max="14845" width="17" style="1" customWidth="1"/>
    <col min="14846" max="14846" width="9.140625" style="1" customWidth="1"/>
    <col min="14847" max="14847" width="17.5703125" style="1" customWidth="1"/>
    <col min="14848" max="14848" width="9.140625" style="1" customWidth="1"/>
    <col min="14849" max="14849" width="15" style="1" customWidth="1"/>
    <col min="14850" max="14850" width="9.140625" style="1" customWidth="1"/>
    <col min="14851" max="14851" width="11.5703125" style="1" bestFit="1" customWidth="1"/>
    <col min="14852" max="15097" width="9.140625" style="1"/>
    <col min="15098" max="15098" width="9.140625" style="1" customWidth="1"/>
    <col min="15099" max="15099" width="16.140625" style="1" customWidth="1"/>
    <col min="15100" max="15100" width="13.140625" style="1" customWidth="1"/>
    <col min="15101" max="15101" width="17" style="1" customWidth="1"/>
    <col min="15102" max="15102" width="9.140625" style="1" customWidth="1"/>
    <col min="15103" max="15103" width="17.5703125" style="1" customWidth="1"/>
    <col min="15104" max="15104" width="9.140625" style="1" customWidth="1"/>
    <col min="15105" max="15105" width="15" style="1" customWidth="1"/>
    <col min="15106" max="15106" width="9.140625" style="1" customWidth="1"/>
    <col min="15107" max="15107" width="11.5703125" style="1" bestFit="1" customWidth="1"/>
    <col min="15108" max="15353" width="9.140625" style="1"/>
    <col min="15354" max="15354" width="9.140625" style="1" customWidth="1"/>
    <col min="15355" max="15355" width="16.140625" style="1" customWidth="1"/>
    <col min="15356" max="15356" width="13.140625" style="1" customWidth="1"/>
    <col min="15357" max="15357" width="17" style="1" customWidth="1"/>
    <col min="15358" max="15358" width="9.140625" style="1" customWidth="1"/>
    <col min="15359" max="15359" width="17.5703125" style="1" customWidth="1"/>
    <col min="15360" max="15360" width="9.140625" style="1" customWidth="1"/>
    <col min="15361" max="15361" width="15" style="1" customWidth="1"/>
    <col min="15362" max="15362" width="9.140625" style="1" customWidth="1"/>
    <col min="15363" max="15363" width="11.5703125" style="1" bestFit="1" customWidth="1"/>
    <col min="15364" max="15609" width="9.140625" style="1"/>
    <col min="15610" max="15610" width="9.140625" style="1" customWidth="1"/>
    <col min="15611" max="15611" width="16.140625" style="1" customWidth="1"/>
    <col min="15612" max="15612" width="13.140625" style="1" customWidth="1"/>
    <col min="15613" max="15613" width="17" style="1" customWidth="1"/>
    <col min="15614" max="15614" width="9.140625" style="1" customWidth="1"/>
    <col min="15615" max="15615" width="17.5703125" style="1" customWidth="1"/>
    <col min="15616" max="15616" width="9.140625" style="1" customWidth="1"/>
    <col min="15617" max="15617" width="15" style="1" customWidth="1"/>
    <col min="15618" max="15618" width="9.140625" style="1" customWidth="1"/>
    <col min="15619" max="15619" width="11.5703125" style="1" bestFit="1" customWidth="1"/>
    <col min="15620" max="15865" width="9.140625" style="1"/>
    <col min="15866" max="15866" width="9.140625" style="1" customWidth="1"/>
    <col min="15867" max="15867" width="16.140625" style="1" customWidth="1"/>
    <col min="15868" max="15868" width="13.140625" style="1" customWidth="1"/>
    <col min="15869" max="15869" width="17" style="1" customWidth="1"/>
    <col min="15870" max="15870" width="9.140625" style="1" customWidth="1"/>
    <col min="15871" max="15871" width="17.5703125" style="1" customWidth="1"/>
    <col min="15872" max="15872" width="9.140625" style="1" customWidth="1"/>
    <col min="15873" max="15873" width="15" style="1" customWidth="1"/>
    <col min="15874" max="15874" width="9.140625" style="1" customWidth="1"/>
    <col min="15875" max="15875" width="11.5703125" style="1" bestFit="1" customWidth="1"/>
    <col min="15876" max="16121" width="9.140625" style="1"/>
    <col min="16122" max="16122" width="9.140625" style="1" customWidth="1"/>
    <col min="16123" max="16123" width="16.140625" style="1" customWidth="1"/>
    <col min="16124" max="16124" width="13.140625" style="1" customWidth="1"/>
    <col min="16125" max="16125" width="17" style="1" customWidth="1"/>
    <col min="16126" max="16126" width="9.140625" style="1" customWidth="1"/>
    <col min="16127" max="16127" width="17.5703125" style="1" customWidth="1"/>
    <col min="16128" max="16128" width="9.140625" style="1" customWidth="1"/>
    <col min="16129" max="16129" width="15" style="1" customWidth="1"/>
    <col min="16130" max="16130" width="9.140625" style="1" customWidth="1"/>
    <col min="16131" max="16131" width="11.5703125" style="1" bestFit="1" customWidth="1"/>
    <col min="16132" max="16384" width="9.140625" style="1"/>
  </cols>
  <sheetData>
    <row r="1" spans="1:6" ht="16.5" x14ac:dyDescent="0.25">
      <c r="A1" s="2415" t="s">
        <v>1071</v>
      </c>
      <c r="B1" s="2445"/>
      <c r="C1" s="2445"/>
      <c r="D1" s="2445"/>
      <c r="E1" s="2445"/>
      <c r="F1" s="2446"/>
    </row>
    <row r="2" spans="1:6" x14ac:dyDescent="0.25">
      <c r="A2" s="1157" t="s">
        <v>1072</v>
      </c>
      <c r="B2" s="1205" t="s">
        <v>25</v>
      </c>
      <c r="C2" s="1205" t="s">
        <v>212</v>
      </c>
      <c r="D2" s="1205" t="s">
        <v>26</v>
      </c>
      <c r="E2" s="1205" t="s">
        <v>512</v>
      </c>
      <c r="F2" s="1205" t="s">
        <v>21</v>
      </c>
    </row>
    <row r="3" spans="1:6" ht="13.5" customHeight="1" x14ac:dyDescent="0.25">
      <c r="A3" s="1348" t="s">
        <v>1490</v>
      </c>
      <c r="B3" s="1349"/>
      <c r="C3" s="1349"/>
      <c r="D3" s="1350"/>
      <c r="E3" s="1349"/>
      <c r="F3" s="2436"/>
    </row>
    <row r="4" spans="1:6" ht="13.5" customHeight="1" x14ac:dyDescent="0.25">
      <c r="A4" s="1348" t="s">
        <v>1491</v>
      </c>
      <c r="B4" s="1349"/>
      <c r="C4" s="1349"/>
      <c r="D4" s="1350"/>
      <c r="E4" s="1349"/>
      <c r="F4" s="2437"/>
    </row>
    <row r="5" spans="1:6" x14ac:dyDescent="0.25">
      <c r="A5" s="1163" t="s">
        <v>1073</v>
      </c>
      <c r="B5" s="1349"/>
      <c r="C5" s="1349"/>
      <c r="D5" s="1350"/>
      <c r="E5" s="1349"/>
      <c r="F5" s="2438"/>
    </row>
    <row r="6" spans="1:6" x14ac:dyDescent="0.25">
      <c r="A6" s="1163" t="s">
        <v>1074</v>
      </c>
      <c r="B6" s="2439"/>
      <c r="C6" s="2440"/>
      <c r="D6" s="2440"/>
      <c r="E6" s="2441"/>
      <c r="F6" s="1198"/>
    </row>
    <row r="7" spans="1:6" x14ac:dyDescent="0.25">
      <c r="A7" s="1163" t="s">
        <v>1492</v>
      </c>
      <c r="B7" s="2442"/>
      <c r="C7" s="2443"/>
      <c r="D7" s="2443"/>
      <c r="E7" s="2444"/>
      <c r="F7" s="1198"/>
    </row>
    <row r="8" spans="1:6" x14ac:dyDescent="0.25">
      <c r="A8" s="2411" t="s">
        <v>1717</v>
      </c>
      <c r="B8" s="2412"/>
      <c r="C8" s="2412"/>
      <c r="D8" s="2412"/>
      <c r="E8" s="2412"/>
      <c r="F8" s="1287" t="s">
        <v>1269</v>
      </c>
    </row>
    <row r="9" spans="1:6" x14ac:dyDescent="0.25">
      <c r="A9" s="689"/>
      <c r="B9" s="851"/>
      <c r="C9" s="851"/>
      <c r="D9" s="851"/>
      <c r="E9" s="851"/>
      <c r="F9" s="851"/>
    </row>
    <row r="10" spans="1:6" x14ac:dyDescent="0.25">
      <c r="A10" s="689"/>
      <c r="B10" s="851"/>
      <c r="C10" s="851"/>
      <c r="D10" s="851"/>
      <c r="E10" s="851"/>
      <c r="F10" s="851"/>
    </row>
  </sheetData>
  <mergeCells count="4">
    <mergeCell ref="F3:F5"/>
    <mergeCell ref="B6:E7"/>
    <mergeCell ref="A1:F1"/>
    <mergeCell ref="A8:E8"/>
  </mergeCells>
  <pageMargins left="0.7" right="0.7" top="0.75" bottom="0.75" header="0.3" footer="0.3"/>
  <pageSetup scale="90" orientation="portrait" horizontalDpi="4294967293"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C7"/>
  <sheetViews>
    <sheetView zoomScaleSheetLayoutView="100" workbookViewId="0">
      <selection sqref="A1:C1"/>
    </sheetView>
  </sheetViews>
  <sheetFormatPr defaultRowHeight="16.5" x14ac:dyDescent="0.3"/>
  <cols>
    <col min="1" max="1" width="3.7109375" style="1347" customWidth="1"/>
    <col min="2" max="2" width="48.85546875" style="1347" customWidth="1"/>
    <col min="3" max="3" width="59.140625" style="1347" customWidth="1"/>
    <col min="4" max="246" width="9.140625" style="1345"/>
    <col min="247" max="247" width="9.140625" style="1345" customWidth="1"/>
    <col min="248" max="248" width="16.140625" style="1345" customWidth="1"/>
    <col min="249" max="249" width="13.140625" style="1345" customWidth="1"/>
    <col min="250" max="250" width="17" style="1345" customWidth="1"/>
    <col min="251" max="251" width="9.140625" style="1345" customWidth="1"/>
    <col min="252" max="252" width="17.5703125" style="1345" customWidth="1"/>
    <col min="253" max="253" width="9.140625" style="1345" customWidth="1"/>
    <col min="254" max="254" width="15" style="1345" customWidth="1"/>
    <col min="255" max="255" width="9.140625" style="1345" customWidth="1"/>
    <col min="256" max="256" width="11.5703125" style="1345" bestFit="1" customWidth="1"/>
    <col min="257" max="502" width="9.140625" style="1345"/>
    <col min="503" max="503" width="9.140625" style="1345" customWidth="1"/>
    <col min="504" max="504" width="16.140625" style="1345" customWidth="1"/>
    <col min="505" max="505" width="13.140625" style="1345" customWidth="1"/>
    <col min="506" max="506" width="17" style="1345" customWidth="1"/>
    <col min="507" max="507" width="9.140625" style="1345" customWidth="1"/>
    <col min="508" max="508" width="17.5703125" style="1345" customWidth="1"/>
    <col min="509" max="509" width="9.140625" style="1345" customWidth="1"/>
    <col min="510" max="510" width="15" style="1345" customWidth="1"/>
    <col min="511" max="511" width="9.140625" style="1345" customWidth="1"/>
    <col min="512" max="512" width="11.5703125" style="1345" bestFit="1" customWidth="1"/>
    <col min="513" max="758" width="9.140625" style="1345"/>
    <col min="759" max="759" width="9.140625" style="1345" customWidth="1"/>
    <col min="760" max="760" width="16.140625" style="1345" customWidth="1"/>
    <col min="761" max="761" width="13.140625" style="1345" customWidth="1"/>
    <col min="762" max="762" width="17" style="1345" customWidth="1"/>
    <col min="763" max="763" width="9.140625" style="1345" customWidth="1"/>
    <col min="764" max="764" width="17.5703125" style="1345" customWidth="1"/>
    <col min="765" max="765" width="9.140625" style="1345" customWidth="1"/>
    <col min="766" max="766" width="15" style="1345" customWidth="1"/>
    <col min="767" max="767" width="9.140625" style="1345" customWidth="1"/>
    <col min="768" max="768" width="11.5703125" style="1345" bestFit="1" customWidth="1"/>
    <col min="769" max="1014" width="9.140625" style="1345"/>
    <col min="1015" max="1015" width="9.140625" style="1345" customWidth="1"/>
    <col min="1016" max="1016" width="16.140625" style="1345" customWidth="1"/>
    <col min="1017" max="1017" width="13.140625" style="1345" customWidth="1"/>
    <col min="1018" max="1018" width="17" style="1345" customWidth="1"/>
    <col min="1019" max="1019" width="9.140625" style="1345" customWidth="1"/>
    <col min="1020" max="1020" width="17.5703125" style="1345" customWidth="1"/>
    <col min="1021" max="1021" width="9.140625" style="1345" customWidth="1"/>
    <col min="1022" max="1022" width="15" style="1345" customWidth="1"/>
    <col min="1023" max="1023" width="9.140625" style="1345" customWidth="1"/>
    <col min="1024" max="1024" width="11.5703125" style="1345" bestFit="1" customWidth="1"/>
    <col min="1025" max="1270" width="9.140625" style="1345"/>
    <col min="1271" max="1271" width="9.140625" style="1345" customWidth="1"/>
    <col min="1272" max="1272" width="16.140625" style="1345" customWidth="1"/>
    <col min="1273" max="1273" width="13.140625" style="1345" customWidth="1"/>
    <col min="1274" max="1274" width="17" style="1345" customWidth="1"/>
    <col min="1275" max="1275" width="9.140625" style="1345" customWidth="1"/>
    <col min="1276" max="1276" width="17.5703125" style="1345" customWidth="1"/>
    <col min="1277" max="1277" width="9.140625" style="1345" customWidth="1"/>
    <col min="1278" max="1278" width="15" style="1345" customWidth="1"/>
    <col min="1279" max="1279" width="9.140625" style="1345" customWidth="1"/>
    <col min="1280" max="1280" width="11.5703125" style="1345" bestFit="1" customWidth="1"/>
    <col min="1281" max="1526" width="9.140625" style="1345"/>
    <col min="1527" max="1527" width="9.140625" style="1345" customWidth="1"/>
    <col min="1528" max="1528" width="16.140625" style="1345" customWidth="1"/>
    <col min="1529" max="1529" width="13.140625" style="1345" customWidth="1"/>
    <col min="1530" max="1530" width="17" style="1345" customWidth="1"/>
    <col min="1531" max="1531" width="9.140625" style="1345" customWidth="1"/>
    <col min="1532" max="1532" width="17.5703125" style="1345" customWidth="1"/>
    <col min="1533" max="1533" width="9.140625" style="1345" customWidth="1"/>
    <col min="1534" max="1534" width="15" style="1345" customWidth="1"/>
    <col min="1535" max="1535" width="9.140625" style="1345" customWidth="1"/>
    <col min="1536" max="1536" width="11.5703125" style="1345" bestFit="1" customWidth="1"/>
    <col min="1537" max="1782" width="9.140625" style="1345"/>
    <col min="1783" max="1783" width="9.140625" style="1345" customWidth="1"/>
    <col min="1784" max="1784" width="16.140625" style="1345" customWidth="1"/>
    <col min="1785" max="1785" width="13.140625" style="1345" customWidth="1"/>
    <col min="1786" max="1786" width="17" style="1345" customWidth="1"/>
    <col min="1787" max="1787" width="9.140625" style="1345" customWidth="1"/>
    <col min="1788" max="1788" width="17.5703125" style="1345" customWidth="1"/>
    <col min="1789" max="1789" width="9.140625" style="1345" customWidth="1"/>
    <col min="1790" max="1790" width="15" style="1345" customWidth="1"/>
    <col min="1791" max="1791" width="9.140625" style="1345" customWidth="1"/>
    <col min="1792" max="1792" width="11.5703125" style="1345" bestFit="1" customWidth="1"/>
    <col min="1793" max="2038" width="9.140625" style="1345"/>
    <col min="2039" max="2039" width="9.140625" style="1345" customWidth="1"/>
    <col min="2040" max="2040" width="16.140625" style="1345" customWidth="1"/>
    <col min="2041" max="2041" width="13.140625" style="1345" customWidth="1"/>
    <col min="2042" max="2042" width="17" style="1345" customWidth="1"/>
    <col min="2043" max="2043" width="9.140625" style="1345" customWidth="1"/>
    <col min="2044" max="2044" width="17.5703125" style="1345" customWidth="1"/>
    <col min="2045" max="2045" width="9.140625" style="1345" customWidth="1"/>
    <col min="2046" max="2046" width="15" style="1345" customWidth="1"/>
    <col min="2047" max="2047" width="9.140625" style="1345" customWidth="1"/>
    <col min="2048" max="2048" width="11.5703125" style="1345" bestFit="1" customWidth="1"/>
    <col min="2049" max="2294" width="9.140625" style="1345"/>
    <col min="2295" max="2295" width="9.140625" style="1345" customWidth="1"/>
    <col min="2296" max="2296" width="16.140625" style="1345" customWidth="1"/>
    <col min="2297" max="2297" width="13.140625" style="1345" customWidth="1"/>
    <col min="2298" max="2298" width="17" style="1345" customWidth="1"/>
    <col min="2299" max="2299" width="9.140625" style="1345" customWidth="1"/>
    <col min="2300" max="2300" width="17.5703125" style="1345" customWidth="1"/>
    <col min="2301" max="2301" width="9.140625" style="1345" customWidth="1"/>
    <col min="2302" max="2302" width="15" style="1345" customWidth="1"/>
    <col min="2303" max="2303" width="9.140625" style="1345" customWidth="1"/>
    <col min="2304" max="2304" width="11.5703125" style="1345" bestFit="1" customWidth="1"/>
    <col min="2305" max="2550" width="9.140625" style="1345"/>
    <col min="2551" max="2551" width="9.140625" style="1345" customWidth="1"/>
    <col min="2552" max="2552" width="16.140625" style="1345" customWidth="1"/>
    <col min="2553" max="2553" width="13.140625" style="1345" customWidth="1"/>
    <col min="2554" max="2554" width="17" style="1345" customWidth="1"/>
    <col min="2555" max="2555" width="9.140625" style="1345" customWidth="1"/>
    <col min="2556" max="2556" width="17.5703125" style="1345" customWidth="1"/>
    <col min="2557" max="2557" width="9.140625" style="1345" customWidth="1"/>
    <col min="2558" max="2558" width="15" style="1345" customWidth="1"/>
    <col min="2559" max="2559" width="9.140625" style="1345" customWidth="1"/>
    <col min="2560" max="2560" width="11.5703125" style="1345" bestFit="1" customWidth="1"/>
    <col min="2561" max="2806" width="9.140625" style="1345"/>
    <col min="2807" max="2807" width="9.140625" style="1345" customWidth="1"/>
    <col min="2808" max="2808" width="16.140625" style="1345" customWidth="1"/>
    <col min="2809" max="2809" width="13.140625" style="1345" customWidth="1"/>
    <col min="2810" max="2810" width="17" style="1345" customWidth="1"/>
    <col min="2811" max="2811" width="9.140625" style="1345" customWidth="1"/>
    <col min="2812" max="2812" width="17.5703125" style="1345" customWidth="1"/>
    <col min="2813" max="2813" width="9.140625" style="1345" customWidth="1"/>
    <col min="2814" max="2814" width="15" style="1345" customWidth="1"/>
    <col min="2815" max="2815" width="9.140625" style="1345" customWidth="1"/>
    <col min="2816" max="2816" width="11.5703125" style="1345" bestFit="1" customWidth="1"/>
    <col min="2817" max="3062" width="9.140625" style="1345"/>
    <col min="3063" max="3063" width="9.140625" style="1345" customWidth="1"/>
    <col min="3064" max="3064" width="16.140625" style="1345" customWidth="1"/>
    <col min="3065" max="3065" width="13.140625" style="1345" customWidth="1"/>
    <col min="3066" max="3066" width="17" style="1345" customWidth="1"/>
    <col min="3067" max="3067" width="9.140625" style="1345" customWidth="1"/>
    <col min="3068" max="3068" width="17.5703125" style="1345" customWidth="1"/>
    <col min="3069" max="3069" width="9.140625" style="1345" customWidth="1"/>
    <col min="3070" max="3070" width="15" style="1345" customWidth="1"/>
    <col min="3071" max="3071" width="9.140625" style="1345" customWidth="1"/>
    <col min="3072" max="3072" width="11.5703125" style="1345" bestFit="1" customWidth="1"/>
    <col min="3073" max="3318" width="9.140625" style="1345"/>
    <col min="3319" max="3319" width="9.140625" style="1345" customWidth="1"/>
    <col min="3320" max="3320" width="16.140625" style="1345" customWidth="1"/>
    <col min="3321" max="3321" width="13.140625" style="1345" customWidth="1"/>
    <col min="3322" max="3322" width="17" style="1345" customWidth="1"/>
    <col min="3323" max="3323" width="9.140625" style="1345" customWidth="1"/>
    <col min="3324" max="3324" width="17.5703125" style="1345" customWidth="1"/>
    <col min="3325" max="3325" width="9.140625" style="1345" customWidth="1"/>
    <col min="3326" max="3326" width="15" style="1345" customWidth="1"/>
    <col min="3327" max="3327" width="9.140625" style="1345" customWidth="1"/>
    <col min="3328" max="3328" width="11.5703125" style="1345" bestFit="1" customWidth="1"/>
    <col min="3329" max="3574" width="9.140625" style="1345"/>
    <col min="3575" max="3575" width="9.140625" style="1345" customWidth="1"/>
    <col min="3576" max="3576" width="16.140625" style="1345" customWidth="1"/>
    <col min="3577" max="3577" width="13.140625" style="1345" customWidth="1"/>
    <col min="3578" max="3578" width="17" style="1345" customWidth="1"/>
    <col min="3579" max="3579" width="9.140625" style="1345" customWidth="1"/>
    <col min="3580" max="3580" width="17.5703125" style="1345" customWidth="1"/>
    <col min="3581" max="3581" width="9.140625" style="1345" customWidth="1"/>
    <col min="3582" max="3582" width="15" style="1345" customWidth="1"/>
    <col min="3583" max="3583" width="9.140625" style="1345" customWidth="1"/>
    <col min="3584" max="3584" width="11.5703125" style="1345" bestFit="1" customWidth="1"/>
    <col min="3585" max="3830" width="9.140625" style="1345"/>
    <col min="3831" max="3831" width="9.140625" style="1345" customWidth="1"/>
    <col min="3832" max="3832" width="16.140625" style="1345" customWidth="1"/>
    <col min="3833" max="3833" width="13.140625" style="1345" customWidth="1"/>
    <col min="3834" max="3834" width="17" style="1345" customWidth="1"/>
    <col min="3835" max="3835" width="9.140625" style="1345" customWidth="1"/>
    <col min="3836" max="3836" width="17.5703125" style="1345" customWidth="1"/>
    <col min="3837" max="3837" width="9.140625" style="1345" customWidth="1"/>
    <col min="3838" max="3838" width="15" style="1345" customWidth="1"/>
    <col min="3839" max="3839" width="9.140625" style="1345" customWidth="1"/>
    <col min="3840" max="3840" width="11.5703125" style="1345" bestFit="1" customWidth="1"/>
    <col min="3841" max="4086" width="9.140625" style="1345"/>
    <col min="4087" max="4087" width="9.140625" style="1345" customWidth="1"/>
    <col min="4088" max="4088" width="16.140625" style="1345" customWidth="1"/>
    <col min="4089" max="4089" width="13.140625" style="1345" customWidth="1"/>
    <col min="4090" max="4090" width="17" style="1345" customWidth="1"/>
    <col min="4091" max="4091" width="9.140625" style="1345" customWidth="1"/>
    <col min="4092" max="4092" width="17.5703125" style="1345" customWidth="1"/>
    <col min="4093" max="4093" width="9.140625" style="1345" customWidth="1"/>
    <col min="4094" max="4094" width="15" style="1345" customWidth="1"/>
    <col min="4095" max="4095" width="9.140625" style="1345" customWidth="1"/>
    <col min="4096" max="4096" width="11.5703125" style="1345" bestFit="1" customWidth="1"/>
    <col min="4097" max="4342" width="9.140625" style="1345"/>
    <col min="4343" max="4343" width="9.140625" style="1345" customWidth="1"/>
    <col min="4344" max="4344" width="16.140625" style="1345" customWidth="1"/>
    <col min="4345" max="4345" width="13.140625" style="1345" customWidth="1"/>
    <col min="4346" max="4346" width="17" style="1345" customWidth="1"/>
    <col min="4347" max="4347" width="9.140625" style="1345" customWidth="1"/>
    <col min="4348" max="4348" width="17.5703125" style="1345" customWidth="1"/>
    <col min="4349" max="4349" width="9.140625" style="1345" customWidth="1"/>
    <col min="4350" max="4350" width="15" style="1345" customWidth="1"/>
    <col min="4351" max="4351" width="9.140625" style="1345" customWidth="1"/>
    <col min="4352" max="4352" width="11.5703125" style="1345" bestFit="1" customWidth="1"/>
    <col min="4353" max="4598" width="9.140625" style="1345"/>
    <col min="4599" max="4599" width="9.140625" style="1345" customWidth="1"/>
    <col min="4600" max="4600" width="16.140625" style="1345" customWidth="1"/>
    <col min="4601" max="4601" width="13.140625" style="1345" customWidth="1"/>
    <col min="4602" max="4602" width="17" style="1345" customWidth="1"/>
    <col min="4603" max="4603" width="9.140625" style="1345" customWidth="1"/>
    <col min="4604" max="4604" width="17.5703125" style="1345" customWidth="1"/>
    <col min="4605" max="4605" width="9.140625" style="1345" customWidth="1"/>
    <col min="4606" max="4606" width="15" style="1345" customWidth="1"/>
    <col min="4607" max="4607" width="9.140625" style="1345" customWidth="1"/>
    <col min="4608" max="4608" width="11.5703125" style="1345" bestFit="1" customWidth="1"/>
    <col min="4609" max="4854" width="9.140625" style="1345"/>
    <col min="4855" max="4855" width="9.140625" style="1345" customWidth="1"/>
    <col min="4856" max="4856" width="16.140625" style="1345" customWidth="1"/>
    <col min="4857" max="4857" width="13.140625" style="1345" customWidth="1"/>
    <col min="4858" max="4858" width="17" style="1345" customWidth="1"/>
    <col min="4859" max="4859" width="9.140625" style="1345" customWidth="1"/>
    <col min="4860" max="4860" width="17.5703125" style="1345" customWidth="1"/>
    <col min="4861" max="4861" width="9.140625" style="1345" customWidth="1"/>
    <col min="4862" max="4862" width="15" style="1345" customWidth="1"/>
    <col min="4863" max="4863" width="9.140625" style="1345" customWidth="1"/>
    <col min="4864" max="4864" width="11.5703125" style="1345" bestFit="1" customWidth="1"/>
    <col min="4865" max="5110" width="9.140625" style="1345"/>
    <col min="5111" max="5111" width="9.140625" style="1345" customWidth="1"/>
    <col min="5112" max="5112" width="16.140625" style="1345" customWidth="1"/>
    <col min="5113" max="5113" width="13.140625" style="1345" customWidth="1"/>
    <col min="5114" max="5114" width="17" style="1345" customWidth="1"/>
    <col min="5115" max="5115" width="9.140625" style="1345" customWidth="1"/>
    <col min="5116" max="5116" width="17.5703125" style="1345" customWidth="1"/>
    <col min="5117" max="5117" width="9.140625" style="1345" customWidth="1"/>
    <col min="5118" max="5118" width="15" style="1345" customWidth="1"/>
    <col min="5119" max="5119" width="9.140625" style="1345" customWidth="1"/>
    <col min="5120" max="5120" width="11.5703125" style="1345" bestFit="1" customWidth="1"/>
    <col min="5121" max="5366" width="9.140625" style="1345"/>
    <col min="5367" max="5367" width="9.140625" style="1345" customWidth="1"/>
    <col min="5368" max="5368" width="16.140625" style="1345" customWidth="1"/>
    <col min="5369" max="5369" width="13.140625" style="1345" customWidth="1"/>
    <col min="5370" max="5370" width="17" style="1345" customWidth="1"/>
    <col min="5371" max="5371" width="9.140625" style="1345" customWidth="1"/>
    <col min="5372" max="5372" width="17.5703125" style="1345" customWidth="1"/>
    <col min="5373" max="5373" width="9.140625" style="1345" customWidth="1"/>
    <col min="5374" max="5374" width="15" style="1345" customWidth="1"/>
    <col min="5375" max="5375" width="9.140625" style="1345" customWidth="1"/>
    <col min="5376" max="5376" width="11.5703125" style="1345" bestFit="1" customWidth="1"/>
    <col min="5377" max="5622" width="9.140625" style="1345"/>
    <col min="5623" max="5623" width="9.140625" style="1345" customWidth="1"/>
    <col min="5624" max="5624" width="16.140625" style="1345" customWidth="1"/>
    <col min="5625" max="5625" width="13.140625" style="1345" customWidth="1"/>
    <col min="5626" max="5626" width="17" style="1345" customWidth="1"/>
    <col min="5627" max="5627" width="9.140625" style="1345" customWidth="1"/>
    <col min="5628" max="5628" width="17.5703125" style="1345" customWidth="1"/>
    <col min="5629" max="5629" width="9.140625" style="1345" customWidth="1"/>
    <col min="5630" max="5630" width="15" style="1345" customWidth="1"/>
    <col min="5631" max="5631" width="9.140625" style="1345" customWidth="1"/>
    <col min="5632" max="5632" width="11.5703125" style="1345" bestFit="1" customWidth="1"/>
    <col min="5633" max="5878" width="9.140625" style="1345"/>
    <col min="5879" max="5879" width="9.140625" style="1345" customWidth="1"/>
    <col min="5880" max="5880" width="16.140625" style="1345" customWidth="1"/>
    <col min="5881" max="5881" width="13.140625" style="1345" customWidth="1"/>
    <col min="5882" max="5882" width="17" style="1345" customWidth="1"/>
    <col min="5883" max="5883" width="9.140625" style="1345" customWidth="1"/>
    <col min="5884" max="5884" width="17.5703125" style="1345" customWidth="1"/>
    <col min="5885" max="5885" width="9.140625" style="1345" customWidth="1"/>
    <col min="5886" max="5886" width="15" style="1345" customWidth="1"/>
    <col min="5887" max="5887" width="9.140625" style="1345" customWidth="1"/>
    <col min="5888" max="5888" width="11.5703125" style="1345" bestFit="1" customWidth="1"/>
    <col min="5889" max="6134" width="9.140625" style="1345"/>
    <col min="6135" max="6135" width="9.140625" style="1345" customWidth="1"/>
    <col min="6136" max="6136" width="16.140625" style="1345" customWidth="1"/>
    <col min="6137" max="6137" width="13.140625" style="1345" customWidth="1"/>
    <col min="6138" max="6138" width="17" style="1345" customWidth="1"/>
    <col min="6139" max="6139" width="9.140625" style="1345" customWidth="1"/>
    <col min="6140" max="6140" width="17.5703125" style="1345" customWidth="1"/>
    <col min="6141" max="6141" width="9.140625" style="1345" customWidth="1"/>
    <col min="6142" max="6142" width="15" style="1345" customWidth="1"/>
    <col min="6143" max="6143" width="9.140625" style="1345" customWidth="1"/>
    <col min="6144" max="6144" width="11.5703125" style="1345" bestFit="1" customWidth="1"/>
    <col min="6145" max="6390" width="9.140625" style="1345"/>
    <col min="6391" max="6391" width="9.140625" style="1345" customWidth="1"/>
    <col min="6392" max="6392" width="16.140625" style="1345" customWidth="1"/>
    <col min="6393" max="6393" width="13.140625" style="1345" customWidth="1"/>
    <col min="6394" max="6394" width="17" style="1345" customWidth="1"/>
    <col min="6395" max="6395" width="9.140625" style="1345" customWidth="1"/>
    <col min="6396" max="6396" width="17.5703125" style="1345" customWidth="1"/>
    <col min="6397" max="6397" width="9.140625" style="1345" customWidth="1"/>
    <col min="6398" max="6398" width="15" style="1345" customWidth="1"/>
    <col min="6399" max="6399" width="9.140625" style="1345" customWidth="1"/>
    <col min="6400" max="6400" width="11.5703125" style="1345" bestFit="1" customWidth="1"/>
    <col min="6401" max="6646" width="9.140625" style="1345"/>
    <col min="6647" max="6647" width="9.140625" style="1345" customWidth="1"/>
    <col min="6648" max="6648" width="16.140625" style="1345" customWidth="1"/>
    <col min="6649" max="6649" width="13.140625" style="1345" customWidth="1"/>
    <col min="6650" max="6650" width="17" style="1345" customWidth="1"/>
    <col min="6651" max="6651" width="9.140625" style="1345" customWidth="1"/>
    <col min="6652" max="6652" width="17.5703125" style="1345" customWidth="1"/>
    <col min="6653" max="6653" width="9.140625" style="1345" customWidth="1"/>
    <col min="6654" max="6654" width="15" style="1345" customWidth="1"/>
    <col min="6655" max="6655" width="9.140625" style="1345" customWidth="1"/>
    <col min="6656" max="6656" width="11.5703125" style="1345" bestFit="1" customWidth="1"/>
    <col min="6657" max="6902" width="9.140625" style="1345"/>
    <col min="6903" max="6903" width="9.140625" style="1345" customWidth="1"/>
    <col min="6904" max="6904" width="16.140625" style="1345" customWidth="1"/>
    <col min="6905" max="6905" width="13.140625" style="1345" customWidth="1"/>
    <col min="6906" max="6906" width="17" style="1345" customWidth="1"/>
    <col min="6907" max="6907" width="9.140625" style="1345" customWidth="1"/>
    <col min="6908" max="6908" width="17.5703125" style="1345" customWidth="1"/>
    <col min="6909" max="6909" width="9.140625" style="1345" customWidth="1"/>
    <col min="6910" max="6910" width="15" style="1345" customWidth="1"/>
    <col min="6911" max="6911" width="9.140625" style="1345" customWidth="1"/>
    <col min="6912" max="6912" width="11.5703125" style="1345" bestFit="1" customWidth="1"/>
    <col min="6913" max="7158" width="9.140625" style="1345"/>
    <col min="7159" max="7159" width="9.140625" style="1345" customWidth="1"/>
    <col min="7160" max="7160" width="16.140625" style="1345" customWidth="1"/>
    <col min="7161" max="7161" width="13.140625" style="1345" customWidth="1"/>
    <col min="7162" max="7162" width="17" style="1345" customWidth="1"/>
    <col min="7163" max="7163" width="9.140625" style="1345" customWidth="1"/>
    <col min="7164" max="7164" width="17.5703125" style="1345" customWidth="1"/>
    <col min="7165" max="7165" width="9.140625" style="1345" customWidth="1"/>
    <col min="7166" max="7166" width="15" style="1345" customWidth="1"/>
    <col min="7167" max="7167" width="9.140625" style="1345" customWidth="1"/>
    <col min="7168" max="7168" width="11.5703125" style="1345" bestFit="1" customWidth="1"/>
    <col min="7169" max="7414" width="9.140625" style="1345"/>
    <col min="7415" max="7415" width="9.140625" style="1345" customWidth="1"/>
    <col min="7416" max="7416" width="16.140625" style="1345" customWidth="1"/>
    <col min="7417" max="7417" width="13.140625" style="1345" customWidth="1"/>
    <col min="7418" max="7418" width="17" style="1345" customWidth="1"/>
    <col min="7419" max="7419" width="9.140625" style="1345" customWidth="1"/>
    <col min="7420" max="7420" width="17.5703125" style="1345" customWidth="1"/>
    <col min="7421" max="7421" width="9.140625" style="1345" customWidth="1"/>
    <col min="7422" max="7422" width="15" style="1345" customWidth="1"/>
    <col min="7423" max="7423" width="9.140625" style="1345" customWidth="1"/>
    <col min="7424" max="7424" width="11.5703125" style="1345" bestFit="1" customWidth="1"/>
    <col min="7425" max="7670" width="9.140625" style="1345"/>
    <col min="7671" max="7671" width="9.140625" style="1345" customWidth="1"/>
    <col min="7672" max="7672" width="16.140625" style="1345" customWidth="1"/>
    <col min="7673" max="7673" width="13.140625" style="1345" customWidth="1"/>
    <col min="7674" max="7674" width="17" style="1345" customWidth="1"/>
    <col min="7675" max="7675" width="9.140625" style="1345" customWidth="1"/>
    <col min="7676" max="7676" width="17.5703125" style="1345" customWidth="1"/>
    <col min="7677" max="7677" width="9.140625" style="1345" customWidth="1"/>
    <col min="7678" max="7678" width="15" style="1345" customWidth="1"/>
    <col min="7679" max="7679" width="9.140625" style="1345" customWidth="1"/>
    <col min="7680" max="7680" width="11.5703125" style="1345" bestFit="1" customWidth="1"/>
    <col min="7681" max="7926" width="9.140625" style="1345"/>
    <col min="7927" max="7927" width="9.140625" style="1345" customWidth="1"/>
    <col min="7928" max="7928" width="16.140625" style="1345" customWidth="1"/>
    <col min="7929" max="7929" width="13.140625" style="1345" customWidth="1"/>
    <col min="7930" max="7930" width="17" style="1345" customWidth="1"/>
    <col min="7931" max="7931" width="9.140625" style="1345" customWidth="1"/>
    <col min="7932" max="7932" width="17.5703125" style="1345" customWidth="1"/>
    <col min="7933" max="7933" width="9.140625" style="1345" customWidth="1"/>
    <col min="7934" max="7934" width="15" style="1345" customWidth="1"/>
    <col min="7935" max="7935" width="9.140625" style="1345" customWidth="1"/>
    <col min="7936" max="7936" width="11.5703125" style="1345" bestFit="1" customWidth="1"/>
    <col min="7937" max="8182" width="9.140625" style="1345"/>
    <col min="8183" max="8183" width="9.140625" style="1345" customWidth="1"/>
    <col min="8184" max="8184" width="16.140625" style="1345" customWidth="1"/>
    <col min="8185" max="8185" width="13.140625" style="1345" customWidth="1"/>
    <col min="8186" max="8186" width="17" style="1345" customWidth="1"/>
    <col min="8187" max="8187" width="9.140625" style="1345" customWidth="1"/>
    <col min="8188" max="8188" width="17.5703125" style="1345" customWidth="1"/>
    <col min="8189" max="8189" width="9.140625" style="1345" customWidth="1"/>
    <col min="8190" max="8190" width="15" style="1345" customWidth="1"/>
    <col min="8191" max="8191" width="9.140625" style="1345" customWidth="1"/>
    <col min="8192" max="8192" width="11.5703125" style="1345" bestFit="1" customWidth="1"/>
    <col min="8193" max="8438" width="9.140625" style="1345"/>
    <col min="8439" max="8439" width="9.140625" style="1345" customWidth="1"/>
    <col min="8440" max="8440" width="16.140625" style="1345" customWidth="1"/>
    <col min="8441" max="8441" width="13.140625" style="1345" customWidth="1"/>
    <col min="8442" max="8442" width="17" style="1345" customWidth="1"/>
    <col min="8443" max="8443" width="9.140625" style="1345" customWidth="1"/>
    <col min="8444" max="8444" width="17.5703125" style="1345" customWidth="1"/>
    <col min="8445" max="8445" width="9.140625" style="1345" customWidth="1"/>
    <col min="8446" max="8446" width="15" style="1345" customWidth="1"/>
    <col min="8447" max="8447" width="9.140625" style="1345" customWidth="1"/>
    <col min="8448" max="8448" width="11.5703125" style="1345" bestFit="1" customWidth="1"/>
    <col min="8449" max="8694" width="9.140625" style="1345"/>
    <col min="8695" max="8695" width="9.140625" style="1345" customWidth="1"/>
    <col min="8696" max="8696" width="16.140625" style="1345" customWidth="1"/>
    <col min="8697" max="8697" width="13.140625" style="1345" customWidth="1"/>
    <col min="8698" max="8698" width="17" style="1345" customWidth="1"/>
    <col min="8699" max="8699" width="9.140625" style="1345" customWidth="1"/>
    <col min="8700" max="8700" width="17.5703125" style="1345" customWidth="1"/>
    <col min="8701" max="8701" width="9.140625" style="1345" customWidth="1"/>
    <col min="8702" max="8702" width="15" style="1345" customWidth="1"/>
    <col min="8703" max="8703" width="9.140625" style="1345" customWidth="1"/>
    <col min="8704" max="8704" width="11.5703125" style="1345" bestFit="1" customWidth="1"/>
    <col min="8705" max="8950" width="9.140625" style="1345"/>
    <col min="8951" max="8951" width="9.140625" style="1345" customWidth="1"/>
    <col min="8952" max="8952" width="16.140625" style="1345" customWidth="1"/>
    <col min="8953" max="8953" width="13.140625" style="1345" customWidth="1"/>
    <col min="8954" max="8954" width="17" style="1345" customWidth="1"/>
    <col min="8955" max="8955" width="9.140625" style="1345" customWidth="1"/>
    <col min="8956" max="8956" width="17.5703125" style="1345" customWidth="1"/>
    <col min="8957" max="8957" width="9.140625" style="1345" customWidth="1"/>
    <col min="8958" max="8958" width="15" style="1345" customWidth="1"/>
    <col min="8959" max="8959" width="9.140625" style="1345" customWidth="1"/>
    <col min="8960" max="8960" width="11.5703125" style="1345" bestFit="1" customWidth="1"/>
    <col min="8961" max="9206" width="9.140625" style="1345"/>
    <col min="9207" max="9207" width="9.140625" style="1345" customWidth="1"/>
    <col min="9208" max="9208" width="16.140625" style="1345" customWidth="1"/>
    <col min="9209" max="9209" width="13.140625" style="1345" customWidth="1"/>
    <col min="9210" max="9210" width="17" style="1345" customWidth="1"/>
    <col min="9211" max="9211" width="9.140625" style="1345" customWidth="1"/>
    <col min="9212" max="9212" width="17.5703125" style="1345" customWidth="1"/>
    <col min="9213" max="9213" width="9.140625" style="1345" customWidth="1"/>
    <col min="9214" max="9214" width="15" style="1345" customWidth="1"/>
    <col min="9215" max="9215" width="9.140625" style="1345" customWidth="1"/>
    <col min="9216" max="9216" width="11.5703125" style="1345" bestFit="1" customWidth="1"/>
    <col min="9217" max="9462" width="9.140625" style="1345"/>
    <col min="9463" max="9463" width="9.140625" style="1345" customWidth="1"/>
    <col min="9464" max="9464" width="16.140625" style="1345" customWidth="1"/>
    <col min="9465" max="9465" width="13.140625" style="1345" customWidth="1"/>
    <col min="9466" max="9466" width="17" style="1345" customWidth="1"/>
    <col min="9467" max="9467" width="9.140625" style="1345" customWidth="1"/>
    <col min="9468" max="9468" width="17.5703125" style="1345" customWidth="1"/>
    <col min="9469" max="9469" width="9.140625" style="1345" customWidth="1"/>
    <col min="9470" max="9470" width="15" style="1345" customWidth="1"/>
    <col min="9471" max="9471" width="9.140625" style="1345" customWidth="1"/>
    <col min="9472" max="9472" width="11.5703125" style="1345" bestFit="1" customWidth="1"/>
    <col min="9473" max="9718" width="9.140625" style="1345"/>
    <col min="9719" max="9719" width="9.140625" style="1345" customWidth="1"/>
    <col min="9720" max="9720" width="16.140625" style="1345" customWidth="1"/>
    <col min="9721" max="9721" width="13.140625" style="1345" customWidth="1"/>
    <col min="9722" max="9722" width="17" style="1345" customWidth="1"/>
    <col min="9723" max="9723" width="9.140625" style="1345" customWidth="1"/>
    <col min="9724" max="9724" width="17.5703125" style="1345" customWidth="1"/>
    <col min="9725" max="9725" width="9.140625" style="1345" customWidth="1"/>
    <col min="9726" max="9726" width="15" style="1345" customWidth="1"/>
    <col min="9727" max="9727" width="9.140625" style="1345" customWidth="1"/>
    <col min="9728" max="9728" width="11.5703125" style="1345" bestFit="1" customWidth="1"/>
    <col min="9729" max="9974" width="9.140625" style="1345"/>
    <col min="9975" max="9975" width="9.140625" style="1345" customWidth="1"/>
    <col min="9976" max="9976" width="16.140625" style="1345" customWidth="1"/>
    <col min="9977" max="9977" width="13.140625" style="1345" customWidth="1"/>
    <col min="9978" max="9978" width="17" style="1345" customWidth="1"/>
    <col min="9979" max="9979" width="9.140625" style="1345" customWidth="1"/>
    <col min="9980" max="9980" width="17.5703125" style="1345" customWidth="1"/>
    <col min="9981" max="9981" width="9.140625" style="1345" customWidth="1"/>
    <col min="9982" max="9982" width="15" style="1345" customWidth="1"/>
    <col min="9983" max="9983" width="9.140625" style="1345" customWidth="1"/>
    <col min="9984" max="9984" width="11.5703125" style="1345" bestFit="1" customWidth="1"/>
    <col min="9985" max="10230" width="9.140625" style="1345"/>
    <col min="10231" max="10231" width="9.140625" style="1345" customWidth="1"/>
    <col min="10232" max="10232" width="16.140625" style="1345" customWidth="1"/>
    <col min="10233" max="10233" width="13.140625" style="1345" customWidth="1"/>
    <col min="10234" max="10234" width="17" style="1345" customWidth="1"/>
    <col min="10235" max="10235" width="9.140625" style="1345" customWidth="1"/>
    <col min="10236" max="10236" width="17.5703125" style="1345" customWidth="1"/>
    <col min="10237" max="10237" width="9.140625" style="1345" customWidth="1"/>
    <col min="10238" max="10238" width="15" style="1345" customWidth="1"/>
    <col min="10239" max="10239" width="9.140625" style="1345" customWidth="1"/>
    <col min="10240" max="10240" width="11.5703125" style="1345" bestFit="1" customWidth="1"/>
    <col min="10241" max="10486" width="9.140625" style="1345"/>
    <col min="10487" max="10487" width="9.140625" style="1345" customWidth="1"/>
    <col min="10488" max="10488" width="16.140625" style="1345" customWidth="1"/>
    <col min="10489" max="10489" width="13.140625" style="1345" customWidth="1"/>
    <col min="10490" max="10490" width="17" style="1345" customWidth="1"/>
    <col min="10491" max="10491" width="9.140625" style="1345" customWidth="1"/>
    <col min="10492" max="10492" width="17.5703125" style="1345" customWidth="1"/>
    <col min="10493" max="10493" width="9.140625" style="1345" customWidth="1"/>
    <col min="10494" max="10494" width="15" style="1345" customWidth="1"/>
    <col min="10495" max="10495" width="9.140625" style="1345" customWidth="1"/>
    <col min="10496" max="10496" width="11.5703125" style="1345" bestFit="1" customWidth="1"/>
    <col min="10497" max="10742" width="9.140625" style="1345"/>
    <col min="10743" max="10743" width="9.140625" style="1345" customWidth="1"/>
    <col min="10744" max="10744" width="16.140625" style="1345" customWidth="1"/>
    <col min="10745" max="10745" width="13.140625" style="1345" customWidth="1"/>
    <col min="10746" max="10746" width="17" style="1345" customWidth="1"/>
    <col min="10747" max="10747" width="9.140625" style="1345" customWidth="1"/>
    <col min="10748" max="10748" width="17.5703125" style="1345" customWidth="1"/>
    <col min="10749" max="10749" width="9.140625" style="1345" customWidth="1"/>
    <col min="10750" max="10750" width="15" style="1345" customWidth="1"/>
    <col min="10751" max="10751" width="9.140625" style="1345" customWidth="1"/>
    <col min="10752" max="10752" width="11.5703125" style="1345" bestFit="1" customWidth="1"/>
    <col min="10753" max="10998" width="9.140625" style="1345"/>
    <col min="10999" max="10999" width="9.140625" style="1345" customWidth="1"/>
    <col min="11000" max="11000" width="16.140625" style="1345" customWidth="1"/>
    <col min="11001" max="11001" width="13.140625" style="1345" customWidth="1"/>
    <col min="11002" max="11002" width="17" style="1345" customWidth="1"/>
    <col min="11003" max="11003" width="9.140625" style="1345" customWidth="1"/>
    <col min="11004" max="11004" width="17.5703125" style="1345" customWidth="1"/>
    <col min="11005" max="11005" width="9.140625" style="1345" customWidth="1"/>
    <col min="11006" max="11006" width="15" style="1345" customWidth="1"/>
    <col min="11007" max="11007" width="9.140625" style="1345" customWidth="1"/>
    <col min="11008" max="11008" width="11.5703125" style="1345" bestFit="1" customWidth="1"/>
    <col min="11009" max="11254" width="9.140625" style="1345"/>
    <col min="11255" max="11255" width="9.140625" style="1345" customWidth="1"/>
    <col min="11256" max="11256" width="16.140625" style="1345" customWidth="1"/>
    <col min="11257" max="11257" width="13.140625" style="1345" customWidth="1"/>
    <col min="11258" max="11258" width="17" style="1345" customWidth="1"/>
    <col min="11259" max="11259" width="9.140625" style="1345" customWidth="1"/>
    <col min="11260" max="11260" width="17.5703125" style="1345" customWidth="1"/>
    <col min="11261" max="11261" width="9.140625" style="1345" customWidth="1"/>
    <col min="11262" max="11262" width="15" style="1345" customWidth="1"/>
    <col min="11263" max="11263" width="9.140625" style="1345" customWidth="1"/>
    <col min="11264" max="11264" width="11.5703125" style="1345" bestFit="1" customWidth="1"/>
    <col min="11265" max="11510" width="9.140625" style="1345"/>
    <col min="11511" max="11511" width="9.140625" style="1345" customWidth="1"/>
    <col min="11512" max="11512" width="16.140625" style="1345" customWidth="1"/>
    <col min="11513" max="11513" width="13.140625" style="1345" customWidth="1"/>
    <col min="11514" max="11514" width="17" style="1345" customWidth="1"/>
    <col min="11515" max="11515" width="9.140625" style="1345" customWidth="1"/>
    <col min="11516" max="11516" width="17.5703125" style="1345" customWidth="1"/>
    <col min="11517" max="11517" width="9.140625" style="1345" customWidth="1"/>
    <col min="11518" max="11518" width="15" style="1345" customWidth="1"/>
    <col min="11519" max="11519" width="9.140625" style="1345" customWidth="1"/>
    <col min="11520" max="11520" width="11.5703125" style="1345" bestFit="1" customWidth="1"/>
    <col min="11521" max="11766" width="9.140625" style="1345"/>
    <col min="11767" max="11767" width="9.140625" style="1345" customWidth="1"/>
    <col min="11768" max="11768" width="16.140625" style="1345" customWidth="1"/>
    <col min="11769" max="11769" width="13.140625" style="1345" customWidth="1"/>
    <col min="11770" max="11770" width="17" style="1345" customWidth="1"/>
    <col min="11771" max="11771" width="9.140625" style="1345" customWidth="1"/>
    <col min="11772" max="11772" width="17.5703125" style="1345" customWidth="1"/>
    <col min="11773" max="11773" width="9.140625" style="1345" customWidth="1"/>
    <col min="11774" max="11774" width="15" style="1345" customWidth="1"/>
    <col min="11775" max="11775" width="9.140625" style="1345" customWidth="1"/>
    <col min="11776" max="11776" width="11.5703125" style="1345" bestFit="1" customWidth="1"/>
    <col min="11777" max="12022" width="9.140625" style="1345"/>
    <col min="12023" max="12023" width="9.140625" style="1345" customWidth="1"/>
    <col min="12024" max="12024" width="16.140625" style="1345" customWidth="1"/>
    <col min="12025" max="12025" width="13.140625" style="1345" customWidth="1"/>
    <col min="12026" max="12026" width="17" style="1345" customWidth="1"/>
    <col min="12027" max="12027" width="9.140625" style="1345" customWidth="1"/>
    <col min="12028" max="12028" width="17.5703125" style="1345" customWidth="1"/>
    <col min="12029" max="12029" width="9.140625" style="1345" customWidth="1"/>
    <col min="12030" max="12030" width="15" style="1345" customWidth="1"/>
    <col min="12031" max="12031" width="9.140625" style="1345" customWidth="1"/>
    <col min="12032" max="12032" width="11.5703125" style="1345" bestFit="1" customWidth="1"/>
    <col min="12033" max="12278" width="9.140625" style="1345"/>
    <col min="12279" max="12279" width="9.140625" style="1345" customWidth="1"/>
    <col min="12280" max="12280" width="16.140625" style="1345" customWidth="1"/>
    <col min="12281" max="12281" width="13.140625" style="1345" customWidth="1"/>
    <col min="12282" max="12282" width="17" style="1345" customWidth="1"/>
    <col min="12283" max="12283" width="9.140625" style="1345" customWidth="1"/>
    <col min="12284" max="12284" width="17.5703125" style="1345" customWidth="1"/>
    <col min="12285" max="12285" width="9.140625" style="1345" customWidth="1"/>
    <col min="12286" max="12286" width="15" style="1345" customWidth="1"/>
    <col min="12287" max="12287" width="9.140625" style="1345" customWidth="1"/>
    <col min="12288" max="12288" width="11.5703125" style="1345" bestFit="1" customWidth="1"/>
    <col min="12289" max="12534" width="9.140625" style="1345"/>
    <col min="12535" max="12535" width="9.140625" style="1345" customWidth="1"/>
    <col min="12536" max="12536" width="16.140625" style="1345" customWidth="1"/>
    <col min="12537" max="12537" width="13.140625" style="1345" customWidth="1"/>
    <col min="12538" max="12538" width="17" style="1345" customWidth="1"/>
    <col min="12539" max="12539" width="9.140625" style="1345" customWidth="1"/>
    <col min="12540" max="12540" width="17.5703125" style="1345" customWidth="1"/>
    <col min="12541" max="12541" width="9.140625" style="1345" customWidth="1"/>
    <col min="12542" max="12542" width="15" style="1345" customWidth="1"/>
    <col min="12543" max="12543" width="9.140625" style="1345" customWidth="1"/>
    <col min="12544" max="12544" width="11.5703125" style="1345" bestFit="1" customWidth="1"/>
    <col min="12545" max="12790" width="9.140625" style="1345"/>
    <col min="12791" max="12791" width="9.140625" style="1345" customWidth="1"/>
    <col min="12792" max="12792" width="16.140625" style="1345" customWidth="1"/>
    <col min="12793" max="12793" width="13.140625" style="1345" customWidth="1"/>
    <col min="12794" max="12794" width="17" style="1345" customWidth="1"/>
    <col min="12795" max="12795" width="9.140625" style="1345" customWidth="1"/>
    <col min="12796" max="12796" width="17.5703125" style="1345" customWidth="1"/>
    <col min="12797" max="12797" width="9.140625" style="1345" customWidth="1"/>
    <col min="12798" max="12798" width="15" style="1345" customWidth="1"/>
    <col min="12799" max="12799" width="9.140625" style="1345" customWidth="1"/>
    <col min="12800" max="12800" width="11.5703125" style="1345" bestFit="1" customWidth="1"/>
    <col min="12801" max="13046" width="9.140625" style="1345"/>
    <col min="13047" max="13047" width="9.140625" style="1345" customWidth="1"/>
    <col min="13048" max="13048" width="16.140625" style="1345" customWidth="1"/>
    <col min="13049" max="13049" width="13.140625" style="1345" customWidth="1"/>
    <col min="13050" max="13050" width="17" style="1345" customWidth="1"/>
    <col min="13051" max="13051" width="9.140625" style="1345" customWidth="1"/>
    <col min="13052" max="13052" width="17.5703125" style="1345" customWidth="1"/>
    <col min="13053" max="13053" width="9.140625" style="1345" customWidth="1"/>
    <col min="13054" max="13054" width="15" style="1345" customWidth="1"/>
    <col min="13055" max="13055" width="9.140625" style="1345" customWidth="1"/>
    <col min="13056" max="13056" width="11.5703125" style="1345" bestFit="1" customWidth="1"/>
    <col min="13057" max="13302" width="9.140625" style="1345"/>
    <col min="13303" max="13303" width="9.140625" style="1345" customWidth="1"/>
    <col min="13304" max="13304" width="16.140625" style="1345" customWidth="1"/>
    <col min="13305" max="13305" width="13.140625" style="1345" customWidth="1"/>
    <col min="13306" max="13306" width="17" style="1345" customWidth="1"/>
    <col min="13307" max="13307" width="9.140625" style="1345" customWidth="1"/>
    <col min="13308" max="13308" width="17.5703125" style="1345" customWidth="1"/>
    <col min="13309" max="13309" width="9.140625" style="1345" customWidth="1"/>
    <col min="13310" max="13310" width="15" style="1345" customWidth="1"/>
    <col min="13311" max="13311" width="9.140625" style="1345" customWidth="1"/>
    <col min="13312" max="13312" width="11.5703125" style="1345" bestFit="1" customWidth="1"/>
    <col min="13313" max="13558" width="9.140625" style="1345"/>
    <col min="13559" max="13559" width="9.140625" style="1345" customWidth="1"/>
    <col min="13560" max="13560" width="16.140625" style="1345" customWidth="1"/>
    <col min="13561" max="13561" width="13.140625" style="1345" customWidth="1"/>
    <col min="13562" max="13562" width="17" style="1345" customWidth="1"/>
    <col min="13563" max="13563" width="9.140625" style="1345" customWidth="1"/>
    <col min="13564" max="13564" width="17.5703125" style="1345" customWidth="1"/>
    <col min="13565" max="13565" width="9.140625" style="1345" customWidth="1"/>
    <col min="13566" max="13566" width="15" style="1345" customWidth="1"/>
    <col min="13567" max="13567" width="9.140625" style="1345" customWidth="1"/>
    <col min="13568" max="13568" width="11.5703125" style="1345" bestFit="1" customWidth="1"/>
    <col min="13569" max="13814" width="9.140625" style="1345"/>
    <col min="13815" max="13815" width="9.140625" style="1345" customWidth="1"/>
    <col min="13816" max="13816" width="16.140625" style="1345" customWidth="1"/>
    <col min="13817" max="13817" width="13.140625" style="1345" customWidth="1"/>
    <col min="13818" max="13818" width="17" style="1345" customWidth="1"/>
    <col min="13819" max="13819" width="9.140625" style="1345" customWidth="1"/>
    <col min="13820" max="13820" width="17.5703125" style="1345" customWidth="1"/>
    <col min="13821" max="13821" width="9.140625" style="1345" customWidth="1"/>
    <col min="13822" max="13822" width="15" style="1345" customWidth="1"/>
    <col min="13823" max="13823" width="9.140625" style="1345" customWidth="1"/>
    <col min="13824" max="13824" width="11.5703125" style="1345" bestFit="1" customWidth="1"/>
    <col min="13825" max="14070" width="9.140625" style="1345"/>
    <col min="14071" max="14071" width="9.140625" style="1345" customWidth="1"/>
    <col min="14072" max="14072" width="16.140625" style="1345" customWidth="1"/>
    <col min="14073" max="14073" width="13.140625" style="1345" customWidth="1"/>
    <col min="14074" max="14074" width="17" style="1345" customWidth="1"/>
    <col min="14075" max="14075" width="9.140625" style="1345" customWidth="1"/>
    <col min="14076" max="14076" width="17.5703125" style="1345" customWidth="1"/>
    <col min="14077" max="14077" width="9.140625" style="1345" customWidth="1"/>
    <col min="14078" max="14078" width="15" style="1345" customWidth="1"/>
    <col min="14079" max="14079" width="9.140625" style="1345" customWidth="1"/>
    <col min="14080" max="14080" width="11.5703125" style="1345" bestFit="1" customWidth="1"/>
    <col min="14081" max="14326" width="9.140625" style="1345"/>
    <col min="14327" max="14327" width="9.140625" style="1345" customWidth="1"/>
    <col min="14328" max="14328" width="16.140625" style="1345" customWidth="1"/>
    <col min="14329" max="14329" width="13.140625" style="1345" customWidth="1"/>
    <col min="14330" max="14330" width="17" style="1345" customWidth="1"/>
    <col min="14331" max="14331" width="9.140625" style="1345" customWidth="1"/>
    <col min="14332" max="14332" width="17.5703125" style="1345" customWidth="1"/>
    <col min="14333" max="14333" width="9.140625" style="1345" customWidth="1"/>
    <col min="14334" max="14334" width="15" style="1345" customWidth="1"/>
    <col min="14335" max="14335" width="9.140625" style="1345" customWidth="1"/>
    <col min="14336" max="14336" width="11.5703125" style="1345" bestFit="1" customWidth="1"/>
    <col min="14337" max="14582" width="9.140625" style="1345"/>
    <col min="14583" max="14583" width="9.140625" style="1345" customWidth="1"/>
    <col min="14584" max="14584" width="16.140625" style="1345" customWidth="1"/>
    <col min="14585" max="14585" width="13.140625" style="1345" customWidth="1"/>
    <col min="14586" max="14586" width="17" style="1345" customWidth="1"/>
    <col min="14587" max="14587" width="9.140625" style="1345" customWidth="1"/>
    <col min="14588" max="14588" width="17.5703125" style="1345" customWidth="1"/>
    <col min="14589" max="14589" width="9.140625" style="1345" customWidth="1"/>
    <col min="14590" max="14590" width="15" style="1345" customWidth="1"/>
    <col min="14591" max="14591" width="9.140625" style="1345" customWidth="1"/>
    <col min="14592" max="14592" width="11.5703125" style="1345" bestFit="1" customWidth="1"/>
    <col min="14593" max="14838" width="9.140625" style="1345"/>
    <col min="14839" max="14839" width="9.140625" style="1345" customWidth="1"/>
    <col min="14840" max="14840" width="16.140625" style="1345" customWidth="1"/>
    <col min="14841" max="14841" width="13.140625" style="1345" customWidth="1"/>
    <col min="14842" max="14842" width="17" style="1345" customWidth="1"/>
    <col min="14843" max="14843" width="9.140625" style="1345" customWidth="1"/>
    <col min="14844" max="14844" width="17.5703125" style="1345" customWidth="1"/>
    <col min="14845" max="14845" width="9.140625" style="1345" customWidth="1"/>
    <col min="14846" max="14846" width="15" style="1345" customWidth="1"/>
    <col min="14847" max="14847" width="9.140625" style="1345" customWidth="1"/>
    <col min="14848" max="14848" width="11.5703125" style="1345" bestFit="1" customWidth="1"/>
    <col min="14849" max="15094" width="9.140625" style="1345"/>
    <col min="15095" max="15095" width="9.140625" style="1345" customWidth="1"/>
    <col min="15096" max="15096" width="16.140625" style="1345" customWidth="1"/>
    <col min="15097" max="15097" width="13.140625" style="1345" customWidth="1"/>
    <col min="15098" max="15098" width="17" style="1345" customWidth="1"/>
    <col min="15099" max="15099" width="9.140625" style="1345" customWidth="1"/>
    <col min="15100" max="15100" width="17.5703125" style="1345" customWidth="1"/>
    <col min="15101" max="15101" width="9.140625" style="1345" customWidth="1"/>
    <col min="15102" max="15102" width="15" style="1345" customWidth="1"/>
    <col min="15103" max="15103" width="9.140625" style="1345" customWidth="1"/>
    <col min="15104" max="15104" width="11.5703125" style="1345" bestFit="1" customWidth="1"/>
    <col min="15105" max="15350" width="9.140625" style="1345"/>
    <col min="15351" max="15351" width="9.140625" style="1345" customWidth="1"/>
    <col min="15352" max="15352" width="16.140625" style="1345" customWidth="1"/>
    <col min="15353" max="15353" width="13.140625" style="1345" customWidth="1"/>
    <col min="15354" max="15354" width="17" style="1345" customWidth="1"/>
    <col min="15355" max="15355" width="9.140625" style="1345" customWidth="1"/>
    <col min="15356" max="15356" width="17.5703125" style="1345" customWidth="1"/>
    <col min="15357" max="15357" width="9.140625" style="1345" customWidth="1"/>
    <col min="15358" max="15358" width="15" style="1345" customWidth="1"/>
    <col min="15359" max="15359" width="9.140625" style="1345" customWidth="1"/>
    <col min="15360" max="15360" width="11.5703125" style="1345" bestFit="1" customWidth="1"/>
    <col min="15361" max="15606" width="9.140625" style="1345"/>
    <col min="15607" max="15607" width="9.140625" style="1345" customWidth="1"/>
    <col min="15608" max="15608" width="16.140625" style="1345" customWidth="1"/>
    <col min="15609" max="15609" width="13.140625" style="1345" customWidth="1"/>
    <col min="15610" max="15610" width="17" style="1345" customWidth="1"/>
    <col min="15611" max="15611" width="9.140625" style="1345" customWidth="1"/>
    <col min="15612" max="15612" width="17.5703125" style="1345" customWidth="1"/>
    <col min="15613" max="15613" width="9.140625" style="1345" customWidth="1"/>
    <col min="15614" max="15614" width="15" style="1345" customWidth="1"/>
    <col min="15615" max="15615" width="9.140625" style="1345" customWidth="1"/>
    <col min="15616" max="15616" width="11.5703125" style="1345" bestFit="1" customWidth="1"/>
    <col min="15617" max="15862" width="9.140625" style="1345"/>
    <col min="15863" max="15863" width="9.140625" style="1345" customWidth="1"/>
    <col min="15864" max="15864" width="16.140625" style="1345" customWidth="1"/>
    <col min="15865" max="15865" width="13.140625" style="1345" customWidth="1"/>
    <col min="15866" max="15866" width="17" style="1345" customWidth="1"/>
    <col min="15867" max="15867" width="9.140625" style="1345" customWidth="1"/>
    <col min="15868" max="15868" width="17.5703125" style="1345" customWidth="1"/>
    <col min="15869" max="15869" width="9.140625" style="1345" customWidth="1"/>
    <col min="15870" max="15870" width="15" style="1345" customWidth="1"/>
    <col min="15871" max="15871" width="9.140625" style="1345" customWidth="1"/>
    <col min="15872" max="15872" width="11.5703125" style="1345" bestFit="1" customWidth="1"/>
    <col min="15873" max="16118" width="9.140625" style="1345"/>
    <col min="16119" max="16119" width="9.140625" style="1345" customWidth="1"/>
    <col min="16120" max="16120" width="16.140625" style="1345" customWidth="1"/>
    <col min="16121" max="16121" width="13.140625" style="1345" customWidth="1"/>
    <col min="16122" max="16122" width="17" style="1345" customWidth="1"/>
    <col min="16123" max="16123" width="9.140625" style="1345" customWidth="1"/>
    <col min="16124" max="16124" width="17.5703125" style="1345" customWidth="1"/>
    <col min="16125" max="16125" width="9.140625" style="1345" customWidth="1"/>
    <col min="16126" max="16126" width="15" style="1345" customWidth="1"/>
    <col min="16127" max="16127" width="9.140625" style="1345" customWidth="1"/>
    <col min="16128" max="16128" width="11.5703125" style="1345" bestFit="1" customWidth="1"/>
    <col min="16129" max="16384" width="9.140625" style="1345"/>
  </cols>
  <sheetData>
    <row r="1" spans="1:3" x14ac:dyDescent="0.3">
      <c r="A1" s="2008" t="s">
        <v>1075</v>
      </c>
      <c r="B1" s="2008"/>
      <c r="C1" s="2008"/>
    </row>
    <row r="2" spans="1:3" x14ac:dyDescent="0.3">
      <c r="A2" s="1205" t="s">
        <v>1067</v>
      </c>
      <c r="B2" s="1205" t="s">
        <v>1076</v>
      </c>
      <c r="C2" s="1205" t="s">
        <v>2084</v>
      </c>
    </row>
    <row r="3" spans="1:3" x14ac:dyDescent="0.3">
      <c r="A3" s="1198"/>
      <c r="B3" s="1198"/>
      <c r="C3" s="1346"/>
    </row>
    <row r="4" spans="1:3" x14ac:dyDescent="0.3">
      <c r="A4" s="1198"/>
      <c r="B4" s="1198"/>
      <c r="C4" s="1346"/>
    </row>
    <row r="5" spans="1:3" x14ac:dyDescent="0.3">
      <c r="A5" s="1198"/>
      <c r="B5" s="1198"/>
      <c r="C5" s="1346"/>
    </row>
    <row r="6" spans="1:3" x14ac:dyDescent="0.3">
      <c r="A6" s="1198"/>
      <c r="B6" s="1198"/>
      <c r="C6" s="1346"/>
    </row>
    <row r="7" spans="1:3" x14ac:dyDescent="0.3">
      <c r="A7" s="2447" t="s">
        <v>1593</v>
      </c>
      <c r="B7" s="2448"/>
      <c r="C7" s="2449"/>
    </row>
  </sheetData>
  <mergeCells count="2">
    <mergeCell ref="A1:C1"/>
    <mergeCell ref="A7:C7"/>
  </mergeCells>
  <pageMargins left="0.7" right="0.7" top="0.75" bottom="0.75" header="0.3" footer="0.3"/>
  <pageSetup scale="90" orientation="portrait" horizontalDpi="4294967293"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33"/>
  <sheetViews>
    <sheetView workbookViewId="0">
      <selection sqref="A1:C1"/>
    </sheetView>
  </sheetViews>
  <sheetFormatPr defaultRowHeight="15" x14ac:dyDescent="0.25"/>
  <cols>
    <col min="1" max="1" width="15.5703125" customWidth="1"/>
    <col min="2" max="2" width="39.5703125" customWidth="1"/>
    <col min="3" max="3" width="44.28515625" customWidth="1"/>
  </cols>
  <sheetData>
    <row r="1" spans="1:3" ht="16.5" x14ac:dyDescent="0.3">
      <c r="A1" s="2160" t="s">
        <v>1512</v>
      </c>
      <c r="B1" s="2161"/>
      <c r="C1" s="2162"/>
    </row>
    <row r="2" spans="1:3" ht="25.5" x14ac:dyDescent="0.25">
      <c r="A2" s="1334" t="s">
        <v>1513</v>
      </c>
      <c r="B2" s="1334" t="s">
        <v>2083</v>
      </c>
      <c r="C2" s="1335" t="s">
        <v>1637</v>
      </c>
    </row>
    <row r="3" spans="1:3" x14ac:dyDescent="0.25">
      <c r="A3" s="1336"/>
      <c r="B3" s="1337"/>
      <c r="C3" s="1223"/>
    </row>
    <row r="4" spans="1:3" x14ac:dyDescent="0.25">
      <c r="A4" s="1338"/>
      <c r="B4" s="1339"/>
      <c r="C4" s="1223"/>
    </row>
    <row r="5" spans="1:3" x14ac:dyDescent="0.25">
      <c r="A5" s="1338"/>
      <c r="B5" s="1339"/>
      <c r="C5" s="1223"/>
    </row>
    <row r="6" spans="1:3" x14ac:dyDescent="0.25">
      <c r="A6" s="1340"/>
      <c r="B6" s="1339"/>
      <c r="C6" s="1223"/>
    </row>
    <row r="7" spans="1:3" x14ac:dyDescent="0.25">
      <c r="A7" s="1340"/>
      <c r="B7" s="1339"/>
      <c r="C7" s="1223"/>
    </row>
    <row r="8" spans="1:3" x14ac:dyDescent="0.25">
      <c r="A8" s="1340"/>
      <c r="B8" s="1339"/>
      <c r="C8" s="1223"/>
    </row>
    <row r="9" spans="1:3" x14ac:dyDescent="0.25">
      <c r="A9" s="1340"/>
      <c r="B9" s="1339"/>
      <c r="C9" s="1223"/>
    </row>
    <row r="10" spans="1:3" x14ac:dyDescent="0.25">
      <c r="A10" s="1340"/>
      <c r="B10" s="1339"/>
      <c r="C10" s="1223"/>
    </row>
    <row r="11" spans="1:3" x14ac:dyDescent="0.25">
      <c r="A11" s="1340"/>
      <c r="B11" s="1339"/>
      <c r="C11" s="1223"/>
    </row>
    <row r="12" spans="1:3" x14ac:dyDescent="0.25">
      <c r="A12" s="1340"/>
      <c r="B12" s="1339"/>
      <c r="C12" s="1223"/>
    </row>
    <row r="13" spans="1:3" x14ac:dyDescent="0.25">
      <c r="A13" s="1340"/>
      <c r="B13" s="1339"/>
      <c r="C13" s="1223"/>
    </row>
    <row r="14" spans="1:3" x14ac:dyDescent="0.25">
      <c r="A14" s="1340"/>
      <c r="B14" s="1339"/>
      <c r="C14" s="1223"/>
    </row>
    <row r="15" spans="1:3" x14ac:dyDescent="0.25">
      <c r="A15" s="1340"/>
      <c r="B15" s="1339"/>
      <c r="C15" s="1223"/>
    </row>
    <row r="16" spans="1:3" x14ac:dyDescent="0.25">
      <c r="A16" s="1340"/>
      <c r="B16" s="1339"/>
      <c r="C16" s="1223"/>
    </row>
    <row r="17" spans="1:3" x14ac:dyDescent="0.25">
      <c r="A17" s="1340"/>
      <c r="B17" s="1339"/>
      <c r="C17" s="1223"/>
    </row>
    <row r="18" spans="1:3" x14ac:dyDescent="0.25">
      <c r="A18" s="1340"/>
      <c r="B18" s="1339"/>
      <c r="C18" s="1223"/>
    </row>
    <row r="19" spans="1:3" x14ac:dyDescent="0.25">
      <c r="A19" s="1338"/>
      <c r="B19" s="1339"/>
      <c r="C19" s="1223"/>
    </row>
    <row r="20" spans="1:3" x14ac:dyDescent="0.25">
      <c r="A20" s="1338"/>
      <c r="B20" s="1339"/>
      <c r="C20" s="1223"/>
    </row>
    <row r="21" spans="1:3" x14ac:dyDescent="0.25">
      <c r="A21" s="1338"/>
      <c r="B21" s="1339"/>
      <c r="C21" s="1223"/>
    </row>
    <row r="22" spans="1:3" x14ac:dyDescent="0.25">
      <c r="A22" s="1340"/>
      <c r="B22" s="1339"/>
      <c r="C22" s="1223"/>
    </row>
    <row r="23" spans="1:3" x14ac:dyDescent="0.25">
      <c r="A23" s="1340"/>
      <c r="B23" s="1339"/>
      <c r="C23" s="1223"/>
    </row>
    <row r="24" spans="1:3" x14ac:dyDescent="0.25">
      <c r="A24" s="1340"/>
      <c r="B24" s="1339"/>
      <c r="C24" s="1223"/>
    </row>
    <row r="25" spans="1:3" x14ac:dyDescent="0.25">
      <c r="A25" s="1340"/>
      <c r="B25" s="1339"/>
      <c r="C25" s="1223"/>
    </row>
    <row r="26" spans="1:3" x14ac:dyDescent="0.25">
      <c r="A26" s="1340"/>
      <c r="B26" s="1339"/>
      <c r="C26" s="1223"/>
    </row>
    <row r="27" spans="1:3" x14ac:dyDescent="0.25">
      <c r="A27" s="1338"/>
      <c r="B27" s="1339"/>
      <c r="C27" s="1223"/>
    </row>
    <row r="28" spans="1:3" x14ac:dyDescent="0.25">
      <c r="A28" s="1340"/>
      <c r="B28" s="1339"/>
      <c r="C28" s="1223"/>
    </row>
    <row r="29" spans="1:3" x14ac:dyDescent="0.25">
      <c r="A29" s="1340"/>
      <c r="B29" s="1339"/>
      <c r="C29" s="1223"/>
    </row>
    <row r="30" spans="1:3" x14ac:dyDescent="0.25">
      <c r="A30" s="1341"/>
      <c r="B30" s="1339"/>
      <c r="C30" s="1223"/>
    </row>
    <row r="31" spans="1:3" x14ac:dyDescent="0.25">
      <c r="A31" s="1341"/>
      <c r="B31" s="1339"/>
      <c r="C31" s="1223"/>
    </row>
    <row r="32" spans="1:3" x14ac:dyDescent="0.25">
      <c r="A32" s="1342"/>
      <c r="B32" s="1343"/>
      <c r="C32" s="1344"/>
    </row>
    <row r="33" spans="1:3" x14ac:dyDescent="0.25">
      <c r="A33" s="2450"/>
      <c r="B33" s="2451"/>
      <c r="C33" s="1229" t="s">
        <v>1270</v>
      </c>
    </row>
  </sheetData>
  <mergeCells count="2">
    <mergeCell ref="A33:B33"/>
    <mergeCell ref="A1:C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showGridLines="0" topLeftCell="A28" workbookViewId="0">
      <selection activeCell="A28" sqref="A28:J28"/>
    </sheetView>
  </sheetViews>
  <sheetFormatPr defaultRowHeight="15" x14ac:dyDescent="0.25"/>
  <cols>
    <col min="1" max="1" width="17.28515625" customWidth="1"/>
    <col min="2" max="2" width="8" customWidth="1"/>
    <col min="3" max="3" width="7.5703125" style="2" customWidth="1"/>
    <col min="4" max="9" width="7.5703125" customWidth="1"/>
    <col min="10" max="10" width="8.85546875" customWidth="1"/>
  </cols>
  <sheetData>
    <row r="1" spans="1:9" s="2" customFormat="1" hidden="1" x14ac:dyDescent="0.25"/>
    <row r="2" spans="1:9" s="2" customFormat="1" hidden="1" x14ac:dyDescent="0.25"/>
    <row r="3" spans="1:9" s="2" customFormat="1" hidden="1" x14ac:dyDescent="0.25"/>
    <row r="4" spans="1:9" s="2" customFormat="1" hidden="1" x14ac:dyDescent="0.25"/>
    <row r="5" spans="1:9" s="2" customFormat="1" hidden="1" x14ac:dyDescent="0.25"/>
    <row r="6" spans="1:9" s="2" customFormat="1" hidden="1" x14ac:dyDescent="0.25"/>
    <row r="7" spans="1:9" s="2" customFormat="1" hidden="1" x14ac:dyDescent="0.25"/>
    <row r="8" spans="1:9" s="2" customFormat="1" ht="15.75" hidden="1" x14ac:dyDescent="0.25">
      <c r="A8" s="6" t="s">
        <v>629</v>
      </c>
    </row>
    <row r="9" spans="1:9" s="2" customFormat="1" hidden="1" x14ac:dyDescent="0.25"/>
    <row r="10" spans="1:9" ht="33" hidden="1" customHeight="1" x14ac:dyDescent="0.25">
      <c r="A10" s="422" t="s">
        <v>413</v>
      </c>
      <c r="B10" s="423" t="s">
        <v>353</v>
      </c>
      <c r="C10" s="423" t="s">
        <v>550</v>
      </c>
      <c r="D10" s="423" t="s">
        <v>551</v>
      </c>
      <c r="E10" s="423" t="s">
        <v>414</v>
      </c>
      <c r="F10" s="424" t="s">
        <v>117</v>
      </c>
      <c r="G10" s="425" t="s">
        <v>118</v>
      </c>
      <c r="H10" s="426" t="s">
        <v>119</v>
      </c>
      <c r="I10" s="742" t="s">
        <v>120</v>
      </c>
    </row>
    <row r="11" spans="1:9" hidden="1" x14ac:dyDescent="0.25">
      <c r="A11" s="428" t="s">
        <v>415</v>
      </c>
      <c r="B11" s="429"/>
      <c r="C11" s="430"/>
      <c r="D11" s="430"/>
      <c r="E11" s="430"/>
      <c r="F11" s="356"/>
      <c r="G11" s="354"/>
      <c r="H11" s="431"/>
      <c r="I11" s="432"/>
    </row>
    <row r="12" spans="1:9" hidden="1" x14ac:dyDescent="0.25">
      <c r="A12" s="315" t="s">
        <v>127</v>
      </c>
      <c r="B12" s="433"/>
      <c r="C12" s="434">
        <v>526555</v>
      </c>
      <c r="D12" s="434">
        <v>684554</v>
      </c>
      <c r="E12" s="434">
        <v>802222</v>
      </c>
      <c r="F12" s="435">
        <v>754254</v>
      </c>
      <c r="G12" s="436">
        <v>785478</v>
      </c>
      <c r="H12" s="437">
        <v>865455</v>
      </c>
      <c r="I12" s="438">
        <v>901254</v>
      </c>
    </row>
    <row r="13" spans="1:9" hidden="1" x14ac:dyDescent="0.25">
      <c r="A13" s="441" t="s">
        <v>416</v>
      </c>
      <c r="B13" s="433"/>
      <c r="C13" s="434">
        <v>86541</v>
      </c>
      <c r="D13" s="434">
        <f t="shared" ref="D13:E16" si="0">C13*1.1</f>
        <v>95195.1</v>
      </c>
      <c r="E13" s="434">
        <f t="shared" si="0"/>
        <v>104714.61000000002</v>
      </c>
      <c r="F13" s="442">
        <v>98254</v>
      </c>
      <c r="G13" s="443">
        <f ca="1">F13*(1+RANDBETWEEN(1,10)/100)</f>
        <v>102184.16</v>
      </c>
      <c r="H13" s="443">
        <f t="shared" ref="H13:I16" ca="1" si="1">G13*(1+RANDBETWEEN(1,10)/100)</f>
        <v>111380.73440000002</v>
      </c>
      <c r="I13" s="443">
        <f t="shared" ca="1" si="1"/>
        <v>113608.34908800002</v>
      </c>
    </row>
    <row r="14" spans="1:9" hidden="1" x14ac:dyDescent="0.25">
      <c r="A14" s="441" t="s">
        <v>417</v>
      </c>
      <c r="B14" s="433"/>
      <c r="C14" s="434">
        <v>102115</v>
      </c>
      <c r="D14" s="434">
        <f t="shared" si="0"/>
        <v>112326.50000000001</v>
      </c>
      <c r="E14" s="434">
        <f t="shared" si="0"/>
        <v>123559.15000000002</v>
      </c>
      <c r="F14" s="442">
        <v>118524</v>
      </c>
      <c r="G14" s="443">
        <f ca="1">F14*(1+RANDBETWEEN(1,10)/100)</f>
        <v>124450.20000000001</v>
      </c>
      <c r="H14" s="443">
        <f t="shared" ca="1" si="1"/>
        <v>131917.21200000003</v>
      </c>
      <c r="I14" s="443">
        <f t="shared" ca="1" si="1"/>
        <v>135874.72836000004</v>
      </c>
    </row>
    <row r="15" spans="1:9" hidden="1" x14ac:dyDescent="0.25">
      <c r="A15" s="441" t="s">
        <v>418</v>
      </c>
      <c r="B15" s="433"/>
      <c r="C15" s="434">
        <v>153200</v>
      </c>
      <c r="D15" s="434">
        <f t="shared" si="0"/>
        <v>168520</v>
      </c>
      <c r="E15" s="434">
        <f t="shared" si="0"/>
        <v>185372.00000000003</v>
      </c>
      <c r="F15" s="442">
        <v>178545</v>
      </c>
      <c r="G15" s="443">
        <f ca="1">F15*(1+RANDBETWEEN(1,10)/100)</f>
        <v>194614.05000000002</v>
      </c>
      <c r="H15" s="443">
        <f t="shared" ca="1" si="1"/>
        <v>196560.19050000003</v>
      </c>
      <c r="I15" s="443">
        <f t="shared" ca="1" si="1"/>
        <v>214250.60764500004</v>
      </c>
    </row>
    <row r="16" spans="1:9" hidden="1" x14ac:dyDescent="0.25">
      <c r="A16" s="441" t="s">
        <v>419</v>
      </c>
      <c r="B16" s="433"/>
      <c r="C16" s="434">
        <v>185412</v>
      </c>
      <c r="D16" s="434">
        <f t="shared" si="0"/>
        <v>203953.2</v>
      </c>
      <c r="E16" s="434">
        <f t="shared" si="0"/>
        <v>224348.52000000002</v>
      </c>
      <c r="F16" s="442">
        <v>216215</v>
      </c>
      <c r="G16" s="443">
        <f ca="1">F16*(1+RANDBETWEEN(1,10)/100)</f>
        <v>229187.90000000002</v>
      </c>
      <c r="H16" s="443">
        <f t="shared" ca="1" si="1"/>
        <v>249814.81100000005</v>
      </c>
      <c r="I16" s="443">
        <f t="shared" ca="1" si="1"/>
        <v>257309.25533000004</v>
      </c>
    </row>
    <row r="17" spans="1:10" hidden="1" x14ac:dyDescent="0.25">
      <c r="A17" s="446" t="s">
        <v>420</v>
      </c>
      <c r="B17" s="447"/>
      <c r="C17" s="448"/>
      <c r="D17" s="448"/>
      <c r="E17" s="448"/>
      <c r="F17" s="449"/>
      <c r="G17" s="450"/>
      <c r="H17" s="451"/>
      <c r="I17" s="452"/>
    </row>
    <row r="18" spans="1:10" hidden="1" x14ac:dyDescent="0.25">
      <c r="A18" s="2"/>
      <c r="B18" s="2"/>
      <c r="D18" s="2"/>
      <c r="E18" s="2"/>
      <c r="F18" s="2"/>
      <c r="G18" s="2"/>
      <c r="H18" s="2"/>
      <c r="I18" s="2"/>
    </row>
    <row r="19" spans="1:10" ht="25.5" hidden="1" x14ac:dyDescent="0.25">
      <c r="A19" s="464" t="s">
        <v>429</v>
      </c>
      <c r="B19" s="433"/>
      <c r="C19" s="488"/>
      <c r="D19" s="488"/>
      <c r="E19" s="488"/>
      <c r="F19" s="60">
        <v>123545</v>
      </c>
      <c r="G19" s="60">
        <v>125453</v>
      </c>
      <c r="H19" s="130">
        <v>135484</v>
      </c>
      <c r="I19" s="151">
        <v>245125</v>
      </c>
    </row>
    <row r="20" spans="1:10" ht="38.25" hidden="1" x14ac:dyDescent="0.25">
      <c r="A20" s="464" t="s">
        <v>430</v>
      </c>
      <c r="B20" s="433"/>
      <c r="C20" s="488"/>
      <c r="D20" s="488"/>
      <c r="E20" s="488"/>
      <c r="F20" s="60">
        <v>21541</v>
      </c>
      <c r="G20" s="60">
        <v>22451</v>
      </c>
      <c r="H20" s="130">
        <v>22586</v>
      </c>
      <c r="I20" s="151">
        <v>35415</v>
      </c>
    </row>
    <row r="21" spans="1:10" hidden="1" x14ac:dyDescent="0.25"/>
    <row r="22" spans="1:10" hidden="1" x14ac:dyDescent="0.25"/>
    <row r="23" spans="1:10" hidden="1" x14ac:dyDescent="0.25"/>
    <row r="24" spans="1:10" hidden="1" x14ac:dyDescent="0.25"/>
    <row r="25" spans="1:10" hidden="1" x14ac:dyDescent="0.25"/>
    <row r="26" spans="1:10" hidden="1" x14ac:dyDescent="0.25"/>
    <row r="27" spans="1:10" hidden="1" x14ac:dyDescent="0.25"/>
    <row r="28" spans="1:10" ht="16.5" x14ac:dyDescent="0.3">
      <c r="A28" s="1984" t="s">
        <v>1368</v>
      </c>
      <c r="B28" s="1985"/>
      <c r="C28" s="1985"/>
      <c r="D28" s="1985"/>
      <c r="E28" s="1985"/>
      <c r="F28" s="1985"/>
      <c r="G28" s="1985"/>
      <c r="H28" s="1985"/>
      <c r="I28" s="1985"/>
      <c r="J28" s="1986"/>
    </row>
    <row r="29" spans="1:10" s="2" customFormat="1" x14ac:dyDescent="0.25">
      <c r="A29" s="1153"/>
      <c r="B29" s="1154"/>
      <c r="C29" s="1154"/>
      <c r="D29" s="1154"/>
      <c r="E29" s="1154"/>
      <c r="F29" s="1154"/>
      <c r="G29" s="1154"/>
      <c r="H29" s="1154"/>
      <c r="I29" s="1155" t="s">
        <v>1367</v>
      </c>
      <c r="J29" s="1156"/>
    </row>
    <row r="30" spans="1:10" x14ac:dyDescent="0.25">
      <c r="A30" s="1987" t="s">
        <v>1366</v>
      </c>
      <c r="B30" s="1982" t="s">
        <v>1621</v>
      </c>
      <c r="C30" s="1982"/>
      <c r="D30" s="1983"/>
      <c r="E30" s="1982" t="s">
        <v>1618</v>
      </c>
      <c r="F30" s="1982"/>
      <c r="G30" s="1983"/>
      <c r="H30" s="1982" t="s">
        <v>1619</v>
      </c>
      <c r="I30" s="1982"/>
      <c r="J30" s="1983"/>
    </row>
    <row r="31" spans="1:10" x14ac:dyDescent="0.25">
      <c r="A31" s="1988"/>
      <c r="B31" s="1157" t="s">
        <v>71</v>
      </c>
      <c r="C31" s="1157" t="s">
        <v>70</v>
      </c>
      <c r="D31" s="1157" t="s">
        <v>29</v>
      </c>
      <c r="E31" s="1157" t="s">
        <v>71</v>
      </c>
      <c r="F31" s="1157" t="s">
        <v>70</v>
      </c>
      <c r="G31" s="1157" t="s">
        <v>29</v>
      </c>
      <c r="H31" s="1157" t="s">
        <v>71</v>
      </c>
      <c r="I31" s="1157" t="s">
        <v>70</v>
      </c>
      <c r="J31" s="1157" t="s">
        <v>29</v>
      </c>
    </row>
    <row r="32" spans="1:10" x14ac:dyDescent="0.25">
      <c r="A32" s="1158" t="s">
        <v>1369</v>
      </c>
      <c r="B32" s="1159"/>
      <c r="C32" s="1159"/>
      <c r="D32" s="1159">
        <f>SUM(B32:C32)</f>
        <v>0</v>
      </c>
      <c r="E32" s="1159"/>
      <c r="F32" s="1159"/>
      <c r="G32" s="1159">
        <f>SUM(E32:F32)</f>
        <v>0</v>
      </c>
      <c r="H32" s="1159"/>
      <c r="I32" s="1159"/>
      <c r="J32" s="1159">
        <f>SUM(H32:I32)</f>
        <v>0</v>
      </c>
    </row>
    <row r="33" spans="1:10" x14ac:dyDescent="0.25">
      <c r="A33" s="1158" t="s">
        <v>1370</v>
      </c>
      <c r="B33" s="1159"/>
      <c r="C33" s="1159"/>
      <c r="D33" s="1159">
        <f t="shared" ref="D33:D40" si="2">SUM(B33:C33)</f>
        <v>0</v>
      </c>
      <c r="E33" s="1159"/>
      <c r="F33" s="1159"/>
      <c r="G33" s="1159">
        <f t="shared" ref="G33:G40" si="3">SUM(E33:F33)</f>
        <v>0</v>
      </c>
      <c r="H33" s="1159"/>
      <c r="I33" s="1159"/>
      <c r="J33" s="1159">
        <f t="shared" ref="J33:J40" si="4">SUM(H33:I33)</f>
        <v>0</v>
      </c>
    </row>
    <row r="34" spans="1:10" s="2" customFormat="1" x14ac:dyDescent="0.25">
      <c r="A34" s="1158" t="s">
        <v>1371</v>
      </c>
      <c r="B34" s="1159"/>
      <c r="C34" s="1159"/>
      <c r="D34" s="1159">
        <f t="shared" si="2"/>
        <v>0</v>
      </c>
      <c r="E34" s="1159"/>
      <c r="F34" s="1159"/>
      <c r="G34" s="1159">
        <f t="shared" si="3"/>
        <v>0</v>
      </c>
      <c r="H34" s="1159"/>
      <c r="I34" s="1159"/>
      <c r="J34" s="1159">
        <f t="shared" si="4"/>
        <v>0</v>
      </c>
    </row>
    <row r="35" spans="1:10" s="2" customFormat="1" x14ac:dyDescent="0.25">
      <c r="A35" s="1158" t="s">
        <v>1372</v>
      </c>
      <c r="B35" s="1159"/>
      <c r="C35" s="1159"/>
      <c r="D35" s="1159">
        <f t="shared" si="2"/>
        <v>0</v>
      </c>
      <c r="E35" s="1159"/>
      <c r="F35" s="1159"/>
      <c r="G35" s="1159">
        <f t="shared" si="3"/>
        <v>0</v>
      </c>
      <c r="H35" s="1159"/>
      <c r="I35" s="1159"/>
      <c r="J35" s="1159">
        <f t="shared" si="4"/>
        <v>0</v>
      </c>
    </row>
    <row r="36" spans="1:10" s="2" customFormat="1" x14ac:dyDescent="0.25">
      <c r="A36" s="1158" t="s">
        <v>1373</v>
      </c>
      <c r="B36" s="1159"/>
      <c r="C36" s="1159"/>
      <c r="D36" s="1159">
        <f t="shared" si="2"/>
        <v>0</v>
      </c>
      <c r="E36" s="1159"/>
      <c r="F36" s="1159"/>
      <c r="G36" s="1159">
        <f t="shared" si="3"/>
        <v>0</v>
      </c>
      <c r="H36" s="1159"/>
      <c r="I36" s="1159"/>
      <c r="J36" s="1159">
        <f t="shared" si="4"/>
        <v>0</v>
      </c>
    </row>
    <row r="37" spans="1:10" s="2" customFormat="1" x14ac:dyDescent="0.25">
      <c r="A37" s="1158" t="s">
        <v>1374</v>
      </c>
      <c r="B37" s="1159"/>
      <c r="C37" s="1159"/>
      <c r="D37" s="1159">
        <f t="shared" si="2"/>
        <v>0</v>
      </c>
      <c r="E37" s="1159"/>
      <c r="F37" s="1159"/>
      <c r="G37" s="1159">
        <f t="shared" si="3"/>
        <v>0</v>
      </c>
      <c r="H37" s="1159"/>
      <c r="I37" s="1159"/>
      <c r="J37" s="1159">
        <f t="shared" si="4"/>
        <v>0</v>
      </c>
    </row>
    <row r="38" spans="1:10" s="2" customFormat="1" x14ac:dyDescent="0.25">
      <c r="A38" s="1158" t="s">
        <v>1375</v>
      </c>
      <c r="B38" s="1159"/>
      <c r="C38" s="1159"/>
      <c r="D38" s="1159">
        <f t="shared" si="2"/>
        <v>0</v>
      </c>
      <c r="E38" s="1159"/>
      <c r="F38" s="1159"/>
      <c r="G38" s="1159">
        <f t="shared" si="3"/>
        <v>0</v>
      </c>
      <c r="H38" s="1159"/>
      <c r="I38" s="1159"/>
      <c r="J38" s="1159">
        <f t="shared" si="4"/>
        <v>0</v>
      </c>
    </row>
    <row r="39" spans="1:10" s="2" customFormat="1" x14ac:dyDescent="0.25">
      <c r="A39" s="1158" t="s">
        <v>1376</v>
      </c>
      <c r="B39" s="1159"/>
      <c r="C39" s="1159"/>
      <c r="D39" s="1159">
        <f t="shared" si="2"/>
        <v>0</v>
      </c>
      <c r="E39" s="1159"/>
      <c r="F39" s="1159"/>
      <c r="G39" s="1159">
        <f t="shared" si="3"/>
        <v>0</v>
      </c>
      <c r="H39" s="1159"/>
      <c r="I39" s="1159"/>
      <c r="J39" s="1159">
        <f t="shared" si="4"/>
        <v>0</v>
      </c>
    </row>
    <row r="40" spans="1:10" s="2" customFormat="1" x14ac:dyDescent="0.25">
      <c r="A40" s="1158" t="s">
        <v>1377</v>
      </c>
      <c r="B40" s="1159"/>
      <c r="C40" s="1159"/>
      <c r="D40" s="1159">
        <f t="shared" si="2"/>
        <v>0</v>
      </c>
      <c r="E40" s="1159"/>
      <c r="F40" s="1159"/>
      <c r="G40" s="1159">
        <f t="shared" si="3"/>
        <v>0</v>
      </c>
      <c r="H40" s="1159"/>
      <c r="I40" s="1159"/>
      <c r="J40" s="1159">
        <f t="shared" si="4"/>
        <v>0</v>
      </c>
    </row>
    <row r="41" spans="1:10" s="2" customFormat="1" ht="14.25" customHeight="1" x14ac:dyDescent="0.25">
      <c r="A41" s="1979" t="s">
        <v>1706</v>
      </c>
      <c r="B41" s="1980"/>
      <c r="C41" s="1980"/>
      <c r="D41" s="1980"/>
      <c r="E41" s="1980"/>
      <c r="F41" s="1980"/>
      <c r="G41" s="1980"/>
      <c r="H41" s="1980"/>
      <c r="I41" s="1980"/>
      <c r="J41" s="1981"/>
    </row>
  </sheetData>
  <mergeCells count="6">
    <mergeCell ref="A41:J41"/>
    <mergeCell ref="B30:D30"/>
    <mergeCell ref="E30:G30"/>
    <mergeCell ref="H30:J30"/>
    <mergeCell ref="A28:J28"/>
    <mergeCell ref="A30:A3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18"/>
  <sheetViews>
    <sheetView workbookViewId="0">
      <selection sqref="A1:J1"/>
    </sheetView>
  </sheetViews>
  <sheetFormatPr defaultRowHeight="12.75" x14ac:dyDescent="0.2"/>
  <cols>
    <col min="1" max="1" width="47.42578125" style="1291" customWidth="1"/>
    <col min="2" max="2" width="48.85546875" style="1291" customWidth="1"/>
    <col min="3" max="8" width="15.7109375" style="1291" customWidth="1"/>
    <col min="9" max="10" width="15.42578125" style="1291" customWidth="1"/>
    <col min="11" max="16384" width="9.140625" style="1291"/>
  </cols>
  <sheetData>
    <row r="1" spans="1:10" ht="16.5" x14ac:dyDescent="0.3">
      <c r="A1" s="2050" t="s">
        <v>1098</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730" t="s">
        <v>96</v>
      </c>
      <c r="D3" s="1731" t="s">
        <v>95</v>
      </c>
      <c r="E3" s="2057" t="s">
        <v>96</v>
      </c>
      <c r="F3" s="2058"/>
      <c r="G3" s="1728" t="s">
        <v>95</v>
      </c>
      <c r="H3" s="2057" t="s">
        <v>96</v>
      </c>
      <c r="I3" s="2059"/>
      <c r="J3" s="2058"/>
    </row>
    <row r="4" spans="1:10" x14ac:dyDescent="0.2">
      <c r="A4" s="1732" t="s">
        <v>1107</v>
      </c>
      <c r="B4" s="2056"/>
      <c r="C4" s="1731" t="s">
        <v>1469</v>
      </c>
      <c r="D4" s="1733"/>
      <c r="E4" s="1734" t="s">
        <v>1470</v>
      </c>
      <c r="F4" s="1735" t="s">
        <v>1468</v>
      </c>
      <c r="G4" s="1731"/>
      <c r="H4" s="1736" t="s">
        <v>1468</v>
      </c>
      <c r="I4" s="1736" t="s">
        <v>1468</v>
      </c>
      <c r="J4" s="1294"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ht="48" customHeight="1" x14ac:dyDescent="0.2">
      <c r="A7" s="1721" t="s">
        <v>1108</v>
      </c>
      <c r="B7" s="1722" t="s">
        <v>1471</v>
      </c>
      <c r="C7" s="1723" t="s">
        <v>1472</v>
      </c>
      <c r="D7" s="1723" t="s">
        <v>1472</v>
      </c>
      <c r="E7" s="1723" t="s">
        <v>1472</v>
      </c>
      <c r="F7" s="1723" t="s">
        <v>1472</v>
      </c>
      <c r="G7" s="1723" t="s">
        <v>1472</v>
      </c>
      <c r="H7" s="1723" t="s">
        <v>1472</v>
      </c>
      <c r="I7" s="1723" t="s">
        <v>1472</v>
      </c>
      <c r="J7" s="1723" t="s">
        <v>1472</v>
      </c>
    </row>
    <row r="8" spans="1:10" ht="38.25" x14ac:dyDescent="0.2">
      <c r="A8" s="1721" t="s">
        <v>1153</v>
      </c>
      <c r="B8" s="1722" t="s">
        <v>2033</v>
      </c>
      <c r="C8" s="1723" t="s">
        <v>1779</v>
      </c>
      <c r="D8" s="1723" t="s">
        <v>1780</v>
      </c>
      <c r="E8" s="1723" t="s">
        <v>1781</v>
      </c>
      <c r="F8" s="1723" t="s">
        <v>1781</v>
      </c>
      <c r="G8" s="1723" t="s">
        <v>1782</v>
      </c>
      <c r="H8" s="1723" t="s">
        <v>1783</v>
      </c>
      <c r="I8" s="1723" t="s">
        <v>1784</v>
      </c>
      <c r="J8" s="1723" t="s">
        <v>1784</v>
      </c>
    </row>
    <row r="9" spans="1:10" ht="25.5" x14ac:dyDescent="0.2">
      <c r="A9" s="1721" t="s">
        <v>1154</v>
      </c>
      <c r="B9" s="1722" t="s">
        <v>2034</v>
      </c>
      <c r="C9" s="1723" t="s">
        <v>1785</v>
      </c>
      <c r="D9" s="1723" t="s">
        <v>1786</v>
      </c>
      <c r="E9" s="1723" t="s">
        <v>1787</v>
      </c>
      <c r="F9" s="1723" t="s">
        <v>1787</v>
      </c>
      <c r="G9" s="1723" t="s">
        <v>1788</v>
      </c>
      <c r="H9" s="1723" t="s">
        <v>1789</v>
      </c>
      <c r="I9" s="1723" t="s">
        <v>1790</v>
      </c>
      <c r="J9" s="1723" t="s">
        <v>1790</v>
      </c>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5"/>
    </row>
    <row r="18" spans="1:10" ht="52.5" customHeight="1" x14ac:dyDescent="0.2">
      <c r="A18" s="2048" t="s">
        <v>2031</v>
      </c>
      <c r="B18" s="2049"/>
      <c r="C18" s="2049"/>
      <c r="D18" s="2049"/>
      <c r="E18" s="2049"/>
      <c r="F18" s="2049"/>
      <c r="G18" s="2049"/>
      <c r="H18" s="2049"/>
      <c r="I18" s="2049"/>
      <c r="J18" s="1366" t="s">
        <v>1791</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40"/>
  <sheetViews>
    <sheetView topLeftCell="A25" workbookViewId="0">
      <selection activeCell="A26" sqref="A26"/>
    </sheetView>
  </sheetViews>
  <sheetFormatPr defaultRowHeight="12.75" x14ac:dyDescent="0.2"/>
  <cols>
    <col min="1" max="1" width="28.140625" style="1160" customWidth="1"/>
    <col min="2" max="2" width="37.28515625" style="1160" customWidth="1"/>
    <col min="3" max="4" width="14.5703125" style="1160" customWidth="1"/>
    <col min="5" max="5" width="18.85546875" style="1160" customWidth="1"/>
    <col min="6" max="6" width="12.7109375" style="1160" customWidth="1"/>
    <col min="7" max="16384" width="9.140625" style="1160"/>
  </cols>
  <sheetData>
    <row r="1" spans="1:6" ht="20.25" customHeight="1" x14ac:dyDescent="0.3">
      <c r="A1" s="2196" t="s">
        <v>1715</v>
      </c>
      <c r="B1" s="2196"/>
      <c r="C1" s="2196"/>
      <c r="D1" s="2196"/>
      <c r="E1" s="2196"/>
      <c r="F1" s="2196"/>
    </row>
    <row r="2" spans="1:6" ht="17.25" customHeight="1" x14ac:dyDescent="0.2">
      <c r="A2" s="2193" t="s">
        <v>1145</v>
      </c>
      <c r="B2" s="2194"/>
      <c r="C2" s="2194"/>
      <c r="D2" s="2194"/>
      <c r="E2" s="2194"/>
      <c r="F2" s="2195"/>
    </row>
    <row r="3" spans="1:6" ht="25.5" x14ac:dyDescent="0.2">
      <c r="A3" s="1244" t="s">
        <v>1079</v>
      </c>
      <c r="B3" s="1244" t="s">
        <v>1078</v>
      </c>
      <c r="C3" s="1244" t="s">
        <v>647</v>
      </c>
      <c r="D3" s="1244" t="s">
        <v>646</v>
      </c>
      <c r="E3" s="1244" t="s">
        <v>641</v>
      </c>
      <c r="F3" s="1244" t="s">
        <v>1255</v>
      </c>
    </row>
    <row r="4" spans="1:6" x14ac:dyDescent="0.2">
      <c r="A4" s="1233"/>
      <c r="B4" s="1233"/>
      <c r="C4" s="1233"/>
      <c r="D4" s="1233"/>
      <c r="E4" s="1233"/>
      <c r="F4" s="1233"/>
    </row>
    <row r="5" spans="1:6" x14ac:dyDescent="0.2">
      <c r="A5" s="1233"/>
      <c r="B5" s="1233"/>
      <c r="C5" s="1233"/>
      <c r="D5" s="1233"/>
      <c r="E5" s="1233"/>
      <c r="F5" s="1233"/>
    </row>
    <row r="6" spans="1:6" x14ac:dyDescent="0.2">
      <c r="A6" s="1233"/>
      <c r="B6" s="1233"/>
      <c r="C6" s="1233"/>
      <c r="D6" s="1233"/>
      <c r="E6" s="1233"/>
      <c r="F6" s="1233"/>
    </row>
    <row r="7" spans="1:6" x14ac:dyDescent="0.2">
      <c r="A7" s="1163"/>
      <c r="B7" s="1163"/>
      <c r="C7" s="1163"/>
      <c r="D7" s="1163"/>
      <c r="E7" s="1163"/>
      <c r="F7" s="1163"/>
    </row>
    <row r="8" spans="1:6" x14ac:dyDescent="0.2">
      <c r="A8" s="1163"/>
      <c r="B8" s="1163"/>
      <c r="C8" s="1163"/>
      <c r="D8" s="1163"/>
      <c r="E8" s="1163"/>
      <c r="F8" s="1163"/>
    </row>
    <row r="9" spans="1:6" x14ac:dyDescent="0.2">
      <c r="A9" s="1163"/>
      <c r="B9" s="1163"/>
      <c r="C9" s="1163"/>
      <c r="D9" s="1163"/>
      <c r="E9" s="1163"/>
      <c r="F9" s="1163"/>
    </row>
    <row r="10" spans="1:6" x14ac:dyDescent="0.2">
      <c r="A10" s="1163"/>
      <c r="B10" s="1163"/>
      <c r="C10" s="1163"/>
      <c r="D10" s="1163"/>
      <c r="E10" s="1163"/>
      <c r="F10" s="1163"/>
    </row>
    <row r="11" spans="1:6" x14ac:dyDescent="0.2">
      <c r="A11" s="1163"/>
      <c r="B11" s="1163"/>
      <c r="C11" s="1163"/>
      <c r="D11" s="1163"/>
      <c r="E11" s="1163"/>
      <c r="F11" s="1163"/>
    </row>
    <row r="12" spans="1:6" x14ac:dyDescent="0.2">
      <c r="A12" s="1163"/>
      <c r="B12" s="1163"/>
      <c r="C12" s="1163"/>
      <c r="D12" s="1163"/>
      <c r="E12" s="1163"/>
      <c r="F12" s="1163"/>
    </row>
    <row r="13" spans="1:6" x14ac:dyDescent="0.2">
      <c r="A13" s="1163"/>
      <c r="B13" s="1163"/>
      <c r="C13" s="1163"/>
      <c r="D13" s="1163"/>
      <c r="E13" s="1163"/>
      <c r="F13" s="1163"/>
    </row>
    <row r="14" spans="1:6" x14ac:dyDescent="0.2">
      <c r="A14" s="1233"/>
      <c r="B14" s="1233"/>
      <c r="C14" s="1233"/>
      <c r="D14" s="1233"/>
      <c r="E14" s="1233"/>
      <c r="F14" s="1233"/>
    </row>
    <row r="15" spans="1:6" x14ac:dyDescent="0.2">
      <c r="A15" s="1233"/>
      <c r="B15" s="1233"/>
      <c r="C15" s="1233"/>
      <c r="D15" s="1233"/>
      <c r="E15" s="1233"/>
      <c r="F15" s="1233"/>
    </row>
    <row r="16" spans="1:6" x14ac:dyDescent="0.2">
      <c r="A16" s="1233"/>
      <c r="B16" s="1233"/>
      <c r="C16" s="1233"/>
      <c r="D16" s="1233"/>
      <c r="E16" s="1233"/>
      <c r="F16" s="1233"/>
    </row>
    <row r="17" spans="1:6" x14ac:dyDescent="0.2">
      <c r="A17" s="1233"/>
      <c r="B17" s="1233"/>
      <c r="C17" s="1233"/>
      <c r="D17" s="1233"/>
      <c r="E17" s="1233"/>
      <c r="F17" s="1233"/>
    </row>
    <row r="18" spans="1:6" x14ac:dyDescent="0.2">
      <c r="A18" s="1233"/>
      <c r="B18" s="1233"/>
      <c r="C18" s="1233"/>
      <c r="D18" s="1233"/>
      <c r="E18" s="1233"/>
      <c r="F18" s="1233"/>
    </row>
    <row r="19" spans="1:6" x14ac:dyDescent="0.2">
      <c r="A19" s="1233"/>
      <c r="B19" s="1233"/>
      <c r="C19" s="1233"/>
      <c r="D19" s="1233"/>
      <c r="E19" s="1233"/>
      <c r="F19" s="1233"/>
    </row>
    <row r="20" spans="1:6" x14ac:dyDescent="0.2">
      <c r="A20" s="1233"/>
      <c r="B20" s="1233"/>
      <c r="C20" s="1233"/>
      <c r="D20" s="1233"/>
      <c r="E20" s="1233"/>
      <c r="F20" s="1233"/>
    </row>
    <row r="21" spans="1:6" x14ac:dyDescent="0.2">
      <c r="A21" s="1233"/>
      <c r="B21" s="1233"/>
      <c r="C21" s="1233"/>
      <c r="D21" s="1233"/>
      <c r="E21" s="1233"/>
      <c r="F21" s="1233"/>
    </row>
    <row r="22" spans="1:6" x14ac:dyDescent="0.2">
      <c r="A22" s="1233"/>
      <c r="B22" s="1233"/>
      <c r="C22" s="1233"/>
      <c r="D22" s="1233"/>
      <c r="E22" s="1233"/>
      <c r="F22" s="1233"/>
    </row>
    <row r="23" spans="1:6" x14ac:dyDescent="0.2">
      <c r="A23" s="1233"/>
      <c r="B23" s="1233"/>
      <c r="C23" s="1233"/>
      <c r="D23" s="1233"/>
      <c r="E23" s="1233"/>
      <c r="F23" s="1233"/>
    </row>
    <row r="24" spans="1:6" x14ac:dyDescent="0.2">
      <c r="A24" s="1166"/>
      <c r="B24" s="1167"/>
      <c r="C24" s="1167"/>
      <c r="D24" s="1167"/>
      <c r="E24" s="1167"/>
      <c r="F24" s="1204" t="s">
        <v>1565</v>
      </c>
    </row>
    <row r="27" spans="1:6" ht="16.5" x14ac:dyDescent="0.3">
      <c r="A27" s="1984" t="s">
        <v>1716</v>
      </c>
      <c r="B27" s="1985"/>
      <c r="C27" s="1985"/>
      <c r="D27" s="1985"/>
      <c r="E27" s="1985"/>
      <c r="F27" s="1986"/>
    </row>
    <row r="28" spans="1:6" x14ac:dyDescent="0.2">
      <c r="A28" s="1153"/>
      <c r="B28" s="1154"/>
      <c r="C28" s="1154"/>
      <c r="D28" s="1154"/>
      <c r="E28" s="1154"/>
      <c r="F28" s="1333" t="s">
        <v>1145</v>
      </c>
    </row>
    <row r="29" spans="1:6" ht="25.5" x14ac:dyDescent="0.2">
      <c r="A29" s="1244" t="s">
        <v>1080</v>
      </c>
      <c r="B29" s="1244" t="s">
        <v>644</v>
      </c>
      <c r="C29" s="1244" t="s">
        <v>643</v>
      </c>
      <c r="D29" s="1244" t="s">
        <v>642</v>
      </c>
      <c r="E29" s="1244" t="s">
        <v>641</v>
      </c>
      <c r="F29" s="1244" t="s">
        <v>1254</v>
      </c>
    </row>
    <row r="30" spans="1:6" x14ac:dyDescent="0.2">
      <c r="A30" s="1209"/>
      <c r="B30" s="1209"/>
      <c r="C30" s="1209"/>
      <c r="D30" s="1209"/>
      <c r="E30" s="1209"/>
      <c r="F30" s="1209"/>
    </row>
    <row r="31" spans="1:6" x14ac:dyDescent="0.2">
      <c r="A31" s="1209"/>
      <c r="B31" s="1209"/>
      <c r="C31" s="1209"/>
      <c r="D31" s="1209"/>
      <c r="E31" s="1209"/>
      <c r="F31" s="1209"/>
    </row>
    <row r="32" spans="1:6" x14ac:dyDescent="0.2">
      <c r="A32" s="1209"/>
      <c r="B32" s="1209"/>
      <c r="C32" s="1209"/>
      <c r="D32" s="1209"/>
      <c r="E32" s="1209"/>
      <c r="F32" s="1209"/>
    </row>
    <row r="33" spans="1:6" x14ac:dyDescent="0.2">
      <c r="A33" s="1209"/>
      <c r="B33" s="1209"/>
      <c r="C33" s="1209"/>
      <c r="D33" s="1209"/>
      <c r="E33" s="1209"/>
      <c r="F33" s="1209"/>
    </row>
    <row r="34" spans="1:6" x14ac:dyDescent="0.2">
      <c r="A34" s="1209"/>
      <c r="B34" s="1209"/>
      <c r="C34" s="1209"/>
      <c r="D34" s="1209"/>
      <c r="E34" s="1209"/>
      <c r="F34" s="1209"/>
    </row>
    <row r="35" spans="1:6" x14ac:dyDescent="0.2">
      <c r="A35" s="1209"/>
      <c r="B35" s="1209"/>
      <c r="C35" s="1209"/>
      <c r="D35" s="1209"/>
      <c r="E35" s="1209"/>
      <c r="F35" s="1209"/>
    </row>
    <row r="36" spans="1:6" x14ac:dyDescent="0.2">
      <c r="A36" s="1209"/>
      <c r="B36" s="1209"/>
      <c r="C36" s="1209"/>
      <c r="D36" s="1209"/>
      <c r="E36" s="1209"/>
      <c r="F36" s="1209"/>
    </row>
    <row r="37" spans="1:6" x14ac:dyDescent="0.2">
      <c r="A37" s="1209"/>
      <c r="B37" s="1209"/>
      <c r="C37" s="1209"/>
      <c r="D37" s="1209"/>
      <c r="E37" s="1209"/>
      <c r="F37" s="1209"/>
    </row>
    <row r="38" spans="1:6" x14ac:dyDescent="0.2">
      <c r="A38" s="1209"/>
      <c r="B38" s="1209"/>
      <c r="C38" s="1209"/>
      <c r="D38" s="1209"/>
      <c r="E38" s="1209"/>
      <c r="F38" s="1209"/>
    </row>
    <row r="39" spans="1:6" x14ac:dyDescent="0.2">
      <c r="A39" s="1209"/>
      <c r="B39" s="1209"/>
      <c r="C39" s="1209"/>
      <c r="D39" s="1209"/>
      <c r="E39" s="1209"/>
      <c r="F39" s="1209"/>
    </row>
    <row r="40" spans="1:6" x14ac:dyDescent="0.2">
      <c r="A40" s="1166"/>
      <c r="B40" s="1167"/>
      <c r="C40" s="1167"/>
      <c r="D40" s="1167"/>
      <c r="E40" s="1167"/>
      <c r="F40" s="1204" t="s">
        <v>1566</v>
      </c>
    </row>
  </sheetData>
  <mergeCells count="3">
    <mergeCell ref="A1:F1"/>
    <mergeCell ref="A27:F27"/>
    <mergeCell ref="A2:F2"/>
  </mergeCells>
  <pageMargins left="0.7" right="0.7" top="0.75" bottom="0.75" header="0.3" footer="0.3"/>
  <pageSetup paperSize="9"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17"/>
  <sheetViews>
    <sheetView topLeftCell="B1" workbookViewId="0">
      <selection activeCell="A16" sqref="A16"/>
    </sheetView>
  </sheetViews>
  <sheetFormatPr defaultRowHeight="12.75" x14ac:dyDescent="0.2"/>
  <cols>
    <col min="1" max="1" width="35" style="1291" customWidth="1"/>
    <col min="2" max="2" width="44" style="1291" customWidth="1"/>
    <col min="3" max="9" width="15.7109375" style="1291" customWidth="1"/>
    <col min="10" max="10" width="13.7109375" style="1291" customWidth="1"/>
    <col min="11" max="16384" width="9.140625" style="1291"/>
  </cols>
  <sheetData>
    <row r="1" spans="1:10" ht="16.5" x14ac:dyDescent="0.3">
      <c r="A1" s="2050" t="s">
        <v>1579</v>
      </c>
      <c r="B1" s="2051"/>
      <c r="C1" s="2052"/>
      <c r="D1" s="2051"/>
      <c r="E1" s="2051"/>
      <c r="F1" s="2051"/>
      <c r="G1" s="2051"/>
      <c r="H1" s="2051"/>
      <c r="I1" s="2052"/>
      <c r="J1" s="2053"/>
    </row>
    <row r="2" spans="1:10" s="1967" customFormat="1" x14ac:dyDescent="0.2">
      <c r="A2" s="1727" t="s">
        <v>1576</v>
      </c>
      <c r="B2" s="1733" t="s">
        <v>1577</v>
      </c>
      <c r="C2" s="2057" t="s">
        <v>1619</v>
      </c>
      <c r="D2" s="2058"/>
      <c r="E2" s="2057" t="s">
        <v>1620</v>
      </c>
      <c r="F2" s="2059"/>
      <c r="G2" s="2058"/>
      <c r="H2" s="1728" t="s">
        <v>1625</v>
      </c>
      <c r="I2" s="2057" t="s">
        <v>1804</v>
      </c>
      <c r="J2" s="2058"/>
    </row>
    <row r="3" spans="1:10" s="1967" customFormat="1" x14ac:dyDescent="0.2">
      <c r="A3" s="1729"/>
      <c r="B3" s="2452" t="s">
        <v>1578</v>
      </c>
      <c r="C3" s="1941" t="s">
        <v>96</v>
      </c>
      <c r="D3" s="1731" t="s">
        <v>95</v>
      </c>
      <c r="E3" s="2057" t="s">
        <v>96</v>
      </c>
      <c r="F3" s="2058"/>
      <c r="G3" s="1728" t="s">
        <v>95</v>
      </c>
      <c r="H3" s="2057" t="s">
        <v>96</v>
      </c>
      <c r="I3" s="2059"/>
      <c r="J3" s="2058"/>
    </row>
    <row r="4" spans="1:10" s="1967" customFormat="1" x14ac:dyDescent="0.2">
      <c r="A4" s="1968"/>
      <c r="B4" s="2453"/>
      <c r="C4" s="1969" t="s">
        <v>1469</v>
      </c>
      <c r="D4" s="1733"/>
      <c r="E4" s="1970" t="s">
        <v>1470</v>
      </c>
      <c r="F4" s="1731" t="s">
        <v>1468</v>
      </c>
      <c r="G4" s="1731"/>
      <c r="H4" s="1736" t="s">
        <v>1468</v>
      </c>
      <c r="I4" s="1736" t="s">
        <v>1468</v>
      </c>
      <c r="J4" s="1947" t="s">
        <v>1714</v>
      </c>
    </row>
    <row r="5" spans="1:10" s="1967" customFormat="1"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1963"/>
      <c r="B6" s="1832"/>
      <c r="C6" s="1834"/>
      <c r="D6" s="1834"/>
      <c r="E6" s="1834"/>
      <c r="F6" s="1834"/>
      <c r="G6" s="1834"/>
      <c r="H6" s="1834"/>
      <c r="I6" s="1834"/>
      <c r="J6" s="1834"/>
    </row>
    <row r="7" spans="1:10" x14ac:dyDescent="0.2">
      <c r="A7" s="1963"/>
      <c r="B7" s="1832"/>
      <c r="C7" s="1971"/>
      <c r="D7" s="1971"/>
      <c r="E7" s="1971"/>
      <c r="F7" s="1971"/>
      <c r="G7" s="1971"/>
      <c r="H7" s="1971"/>
      <c r="I7" s="1971"/>
      <c r="J7" s="1971"/>
    </row>
    <row r="8" spans="1:10" x14ac:dyDescent="0.2">
      <c r="A8" s="1963"/>
      <c r="B8" s="1832"/>
      <c r="C8" s="1971"/>
      <c r="D8" s="1971"/>
      <c r="E8" s="1971"/>
      <c r="F8" s="1971"/>
      <c r="G8" s="1971"/>
      <c r="H8" s="1971"/>
      <c r="I8" s="1971"/>
      <c r="J8" s="1971"/>
    </row>
    <row r="9" spans="1:10" x14ac:dyDescent="0.2">
      <c r="A9" s="1813"/>
      <c r="B9" s="1813"/>
      <c r="C9" s="1813"/>
      <c r="D9" s="1813"/>
      <c r="E9" s="1813"/>
      <c r="F9" s="1813"/>
      <c r="G9" s="1813"/>
      <c r="H9" s="1813"/>
      <c r="I9" s="1813"/>
      <c r="J9" s="1813"/>
    </row>
    <row r="10" spans="1:10" x14ac:dyDescent="0.2">
      <c r="A10" s="1813"/>
      <c r="B10" s="1813"/>
      <c r="C10" s="1813"/>
      <c r="D10" s="1813"/>
      <c r="E10" s="1813"/>
      <c r="F10" s="1813"/>
      <c r="G10" s="1813"/>
      <c r="H10" s="1813"/>
      <c r="I10" s="1813"/>
      <c r="J10" s="1813"/>
    </row>
    <row r="11" spans="1:10" x14ac:dyDescent="0.2">
      <c r="A11" s="1813"/>
      <c r="B11" s="1813"/>
      <c r="C11" s="1813"/>
      <c r="D11" s="1813"/>
      <c r="E11" s="1813"/>
      <c r="F11" s="1813"/>
      <c r="G11" s="1813"/>
      <c r="H11" s="1813"/>
      <c r="I11" s="1813"/>
      <c r="J11" s="1813"/>
    </row>
    <row r="12" spans="1:10" x14ac:dyDescent="0.2">
      <c r="A12" s="1813"/>
      <c r="B12" s="1813"/>
      <c r="C12" s="1813"/>
      <c r="D12" s="1813"/>
      <c r="E12" s="1813"/>
      <c r="F12" s="1813"/>
      <c r="G12" s="1813"/>
      <c r="H12" s="1813"/>
      <c r="I12" s="1813"/>
      <c r="J12" s="1813"/>
    </row>
    <row r="13" spans="1:10" x14ac:dyDescent="0.2">
      <c r="A13" s="1813"/>
      <c r="B13" s="1813"/>
      <c r="C13" s="1813"/>
      <c r="D13" s="1813"/>
      <c r="E13" s="1813"/>
      <c r="F13" s="1813"/>
      <c r="G13" s="1813"/>
      <c r="H13" s="1813"/>
      <c r="I13" s="1813"/>
      <c r="J13" s="1813"/>
    </row>
    <row r="14" spans="1:10" x14ac:dyDescent="0.2">
      <c r="A14" s="1813"/>
      <c r="B14" s="1813"/>
      <c r="C14" s="1813"/>
      <c r="D14" s="1813"/>
      <c r="E14" s="1813"/>
      <c r="F14" s="1813"/>
      <c r="G14" s="1813"/>
      <c r="H14" s="1813"/>
      <c r="I14" s="1813"/>
      <c r="J14" s="1813"/>
    </row>
    <row r="15" spans="1:10" x14ac:dyDescent="0.2">
      <c r="A15" s="1813"/>
      <c r="B15" s="1813"/>
      <c r="C15" s="1813"/>
      <c r="D15" s="1813"/>
      <c r="E15" s="1813"/>
      <c r="F15" s="1813"/>
      <c r="G15" s="1813"/>
      <c r="H15" s="1813"/>
      <c r="I15" s="1813"/>
      <c r="J15" s="1813"/>
    </row>
    <row r="16" spans="1:10" x14ac:dyDescent="0.2">
      <c r="A16" s="1813"/>
      <c r="B16" s="1813"/>
      <c r="C16" s="1813"/>
      <c r="D16" s="1813"/>
      <c r="E16" s="1813"/>
      <c r="F16" s="1813"/>
      <c r="G16" s="1813"/>
      <c r="H16" s="1813"/>
      <c r="I16" s="1813"/>
      <c r="J16" s="1815"/>
    </row>
    <row r="17" spans="1:10" ht="28.5" customHeight="1" x14ac:dyDescent="0.2">
      <c r="A17" s="2048" t="s">
        <v>2082</v>
      </c>
      <c r="B17" s="2049"/>
      <c r="C17" s="2049"/>
      <c r="D17" s="2049"/>
      <c r="E17" s="2049"/>
      <c r="F17" s="2049"/>
      <c r="G17" s="2049"/>
      <c r="H17" s="2049"/>
      <c r="I17" s="2049"/>
      <c r="J17" s="1366" t="s">
        <v>1595</v>
      </c>
    </row>
  </sheetData>
  <mergeCells count="8">
    <mergeCell ref="A17:I17"/>
    <mergeCell ref="B3:B4"/>
    <mergeCell ref="A1:J1"/>
    <mergeCell ref="C2:D2"/>
    <mergeCell ref="E2:G2"/>
    <mergeCell ref="I2:J2"/>
    <mergeCell ref="E3:F3"/>
    <mergeCell ref="H3:J3"/>
  </mergeCells>
  <pageMargins left="0.7" right="0.7" top="0.75" bottom="0.75" header="0.3" footer="0.3"/>
  <pageSetup paperSize="9"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74"/>
  <sheetViews>
    <sheetView showGridLines="0" topLeftCell="A19" workbookViewId="0">
      <selection sqref="A1:C1"/>
    </sheetView>
  </sheetViews>
  <sheetFormatPr defaultRowHeight="15" x14ac:dyDescent="0.25"/>
  <cols>
    <col min="1" max="1" width="15.5703125" style="2" customWidth="1"/>
    <col min="2" max="2" width="24.85546875" style="2" customWidth="1"/>
    <col min="3" max="3" width="63.85546875" style="2" customWidth="1"/>
    <col min="4" max="16384" width="9.140625" style="2"/>
  </cols>
  <sheetData>
    <row r="1" spans="1:3" ht="16.5" x14ac:dyDescent="0.3">
      <c r="A1" s="2016" t="s">
        <v>1081</v>
      </c>
      <c r="B1" s="2016"/>
      <c r="C1" s="2016"/>
    </row>
    <row r="2" spans="1:3" x14ac:dyDescent="0.25">
      <c r="A2" s="2454" t="s">
        <v>1713</v>
      </c>
      <c r="B2" s="2454"/>
      <c r="C2" s="2454"/>
    </row>
    <row r="3" spans="1:3" ht="25.5" x14ac:dyDescent="0.25">
      <c r="A3" s="1327" t="s">
        <v>179</v>
      </c>
      <c r="B3" s="1327" t="s">
        <v>815</v>
      </c>
      <c r="C3" s="1328" t="s">
        <v>823</v>
      </c>
    </row>
    <row r="4" spans="1:3" x14ac:dyDescent="0.25">
      <c r="A4" s="1329" t="s">
        <v>86</v>
      </c>
      <c r="B4" s="1330"/>
      <c r="C4" s="1330"/>
    </row>
    <row r="5" spans="1:3" ht="25.5" x14ac:dyDescent="0.25">
      <c r="A5" s="1329" t="s">
        <v>819</v>
      </c>
      <c r="B5" s="1330"/>
      <c r="C5" s="1330"/>
    </row>
    <row r="6" spans="1:3" x14ac:dyDescent="0.25">
      <c r="A6" s="1330"/>
      <c r="B6" s="1330"/>
      <c r="C6" s="1330"/>
    </row>
    <row r="7" spans="1:3" x14ac:dyDescent="0.25">
      <c r="A7" s="1330"/>
      <c r="B7" s="1330"/>
      <c r="C7" s="1330"/>
    </row>
    <row r="8" spans="1:3" x14ac:dyDescent="0.25">
      <c r="A8" s="1330"/>
      <c r="B8" s="1330"/>
      <c r="C8" s="1330"/>
    </row>
    <row r="9" spans="1:3" x14ac:dyDescent="0.25">
      <c r="A9" s="1330"/>
      <c r="B9" s="1330"/>
      <c r="C9" s="1330"/>
    </row>
    <row r="10" spans="1:3" x14ac:dyDescent="0.25">
      <c r="A10" s="1330"/>
      <c r="B10" s="1330"/>
      <c r="C10" s="1330"/>
    </row>
    <row r="11" spans="1:3" x14ac:dyDescent="0.25">
      <c r="A11" s="1330"/>
      <c r="B11" s="1330"/>
      <c r="C11" s="1330"/>
    </row>
    <row r="12" spans="1:3" x14ac:dyDescent="0.25">
      <c r="A12" s="1331" t="s">
        <v>820</v>
      </c>
      <c r="B12" s="1330"/>
      <c r="C12" s="1330"/>
    </row>
    <row r="13" spans="1:3" x14ac:dyDescent="0.25">
      <c r="A13" s="1330"/>
      <c r="B13" s="1330"/>
      <c r="C13" s="1330"/>
    </row>
    <row r="14" spans="1:3" x14ac:dyDescent="0.25">
      <c r="A14" s="1330"/>
      <c r="B14" s="1330"/>
      <c r="C14" s="1330"/>
    </row>
    <row r="15" spans="1:3" x14ac:dyDescent="0.25">
      <c r="A15" s="1330"/>
      <c r="B15" s="1330"/>
      <c r="C15" s="1330"/>
    </row>
    <row r="16" spans="1:3" x14ac:dyDescent="0.25">
      <c r="A16" s="1330"/>
      <c r="B16" s="1330"/>
      <c r="C16" s="1330"/>
    </row>
    <row r="17" spans="1:3" x14ac:dyDescent="0.25">
      <c r="A17" s="1330"/>
      <c r="B17" s="1330"/>
      <c r="C17" s="1330"/>
    </row>
    <row r="18" spans="1:3" x14ac:dyDescent="0.25">
      <c r="A18" s="1330"/>
      <c r="B18" s="1330"/>
      <c r="C18" s="1330"/>
    </row>
    <row r="19" spans="1:3" x14ac:dyDescent="0.25">
      <c r="A19" s="1329" t="s">
        <v>87</v>
      </c>
      <c r="B19" s="1330"/>
      <c r="C19" s="1330"/>
    </row>
    <row r="20" spans="1:3" ht="25.5" x14ac:dyDescent="0.25">
      <c r="A20" s="1329" t="s">
        <v>88</v>
      </c>
      <c r="B20" s="1330"/>
      <c r="C20" s="1330"/>
    </row>
    <row r="21" spans="1:3" ht="38.25" x14ac:dyDescent="0.25">
      <c r="A21" s="1329" t="s">
        <v>821</v>
      </c>
      <c r="B21" s="1330"/>
      <c r="C21" s="1330"/>
    </row>
    <row r="22" spans="1:3" x14ac:dyDescent="0.25">
      <c r="A22" s="1330"/>
      <c r="B22" s="1330"/>
      <c r="C22" s="1330"/>
    </row>
    <row r="23" spans="1:3" x14ac:dyDescent="0.25">
      <c r="A23" s="1330"/>
      <c r="B23" s="1330"/>
      <c r="C23" s="1330"/>
    </row>
    <row r="24" spans="1:3" x14ac:dyDescent="0.25">
      <c r="A24" s="1330"/>
      <c r="B24" s="1330"/>
      <c r="C24" s="1330"/>
    </row>
    <row r="25" spans="1:3" x14ac:dyDescent="0.25">
      <c r="A25" s="1330"/>
      <c r="B25" s="1330"/>
      <c r="C25" s="1330"/>
    </row>
    <row r="26" spans="1:3" x14ac:dyDescent="0.25">
      <c r="A26" s="1330"/>
      <c r="B26" s="1330"/>
      <c r="C26" s="1330"/>
    </row>
    <row r="27" spans="1:3" x14ac:dyDescent="0.25">
      <c r="A27" s="1329" t="s">
        <v>822</v>
      </c>
      <c r="B27" s="1330"/>
      <c r="C27" s="1330"/>
    </row>
    <row r="28" spans="1:3" x14ac:dyDescent="0.25">
      <c r="A28" s="1330"/>
      <c r="B28" s="1330"/>
      <c r="C28" s="1330"/>
    </row>
    <row r="29" spans="1:3" x14ac:dyDescent="0.25">
      <c r="A29" s="1330"/>
      <c r="B29" s="1330"/>
      <c r="C29" s="1330"/>
    </row>
    <row r="30" spans="1:3" x14ac:dyDescent="0.25">
      <c r="A30" s="1332"/>
      <c r="B30" s="1332"/>
      <c r="C30" s="1332"/>
    </row>
    <row r="31" spans="1:3" x14ac:dyDescent="0.25">
      <c r="A31" s="1332"/>
      <c r="B31" s="1332"/>
      <c r="C31" s="1332"/>
    </row>
    <row r="32" spans="1:3" x14ac:dyDescent="0.25">
      <c r="A32" s="1332"/>
      <c r="B32" s="1332"/>
      <c r="C32" s="1332"/>
    </row>
    <row r="33" spans="1:3" x14ac:dyDescent="0.25">
      <c r="A33" s="2455" t="s">
        <v>1712</v>
      </c>
      <c r="B33" s="2456"/>
      <c r="C33" s="2457"/>
    </row>
    <row r="52" spans="1:6" x14ac:dyDescent="0.25">
      <c r="A52" s="2" t="s">
        <v>815</v>
      </c>
      <c r="B52" s="2" t="s">
        <v>816</v>
      </c>
    </row>
    <row r="53" spans="1:6" x14ac:dyDescent="0.25">
      <c r="A53" s="2" t="s">
        <v>640</v>
      </c>
    </row>
    <row r="59" spans="1:6" x14ac:dyDescent="0.25">
      <c r="A59" s="2" t="s">
        <v>817</v>
      </c>
    </row>
    <row r="60" spans="1:6" x14ac:dyDescent="0.25">
      <c r="F60" s="641"/>
    </row>
    <row r="66" spans="1:3" x14ac:dyDescent="0.25">
      <c r="A66" s="2" t="s">
        <v>818</v>
      </c>
    </row>
    <row r="74" spans="1:3" x14ac:dyDescent="0.25">
      <c r="C74" s="2" t="str">
        <f>IFERROR(AVERAGE(C2:C73),"")</f>
        <v/>
      </c>
    </row>
  </sheetData>
  <mergeCells count="3">
    <mergeCell ref="A2:C2"/>
    <mergeCell ref="A1:C1"/>
    <mergeCell ref="A33:C33"/>
  </mergeCells>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25"/>
  <sheetViews>
    <sheetView workbookViewId="0">
      <selection activeCell="O30" sqref="O30"/>
    </sheetView>
  </sheetViews>
  <sheetFormatPr defaultRowHeight="15" x14ac:dyDescent="0.25"/>
  <cols>
    <col min="1" max="1" width="20.85546875" style="2" customWidth="1"/>
    <col min="2" max="7" width="11.7109375" style="2" customWidth="1"/>
    <col min="8" max="16384" width="9.140625" style="2"/>
  </cols>
  <sheetData>
    <row r="1" spans="1:7" ht="16.5" x14ac:dyDescent="0.25">
      <c r="A1" s="2458" t="s">
        <v>1457</v>
      </c>
      <c r="B1" s="2459"/>
      <c r="C1" s="2459"/>
      <c r="D1" s="2459"/>
      <c r="E1" s="2459"/>
      <c r="F1" s="2459"/>
      <c r="G1" s="2460"/>
    </row>
    <row r="2" spans="1:7" x14ac:dyDescent="0.25">
      <c r="A2" s="1311"/>
      <c r="B2" s="1312"/>
      <c r="C2" s="1312"/>
      <c r="D2" s="1312"/>
      <c r="E2" s="1312"/>
      <c r="F2" s="1312"/>
      <c r="G2" s="1313" t="s">
        <v>1145</v>
      </c>
    </row>
    <row r="3" spans="1:7" x14ac:dyDescent="0.25">
      <c r="A3" s="2465" t="str">
        <f>Vdesc</f>
        <v>Vote Description</v>
      </c>
      <c r="B3" s="1948" t="s">
        <v>1618</v>
      </c>
      <c r="C3" s="2461" t="s">
        <v>1753</v>
      </c>
      <c r="D3" s="2462"/>
      <c r="E3" s="2462"/>
      <c r="F3" s="2463" t="s">
        <v>1740</v>
      </c>
      <c r="G3" s="2464"/>
    </row>
    <row r="4" spans="1:7" ht="28.5" customHeight="1" x14ac:dyDescent="0.25">
      <c r="A4" s="2466"/>
      <c r="B4" s="1124" t="s">
        <v>95</v>
      </c>
      <c r="C4" s="1125" t="str">
        <f>Head6</f>
        <v>Original Budget</v>
      </c>
      <c r="D4" s="1124" t="str">
        <f>Head7</f>
        <v>Adjusted Budget</v>
      </c>
      <c r="E4" s="1126" t="s">
        <v>95</v>
      </c>
      <c r="F4" s="1124" t="s">
        <v>98</v>
      </c>
      <c r="G4" s="1124" t="s">
        <v>1250</v>
      </c>
    </row>
    <row r="5" spans="1:7" x14ac:dyDescent="0.25">
      <c r="A5" s="1120" t="s">
        <v>1441</v>
      </c>
      <c r="B5" s="1319"/>
      <c r="C5" s="1320"/>
      <c r="D5" s="1321"/>
      <c r="E5" s="1322"/>
      <c r="F5" s="1315"/>
      <c r="G5" s="1316"/>
    </row>
    <row r="6" spans="1:7" x14ac:dyDescent="0.25">
      <c r="A6" s="1120" t="s">
        <v>1442</v>
      </c>
      <c r="B6" s="1319"/>
      <c r="C6" s="1320"/>
      <c r="D6" s="1321"/>
      <c r="E6" s="1322"/>
      <c r="F6" s="1315"/>
      <c r="G6" s="1316"/>
    </row>
    <row r="7" spans="1:7" x14ac:dyDescent="0.25">
      <c r="A7" s="1120" t="s">
        <v>1443</v>
      </c>
      <c r="B7" s="1319"/>
      <c r="C7" s="1320"/>
      <c r="D7" s="1321"/>
      <c r="E7" s="1322"/>
      <c r="F7" s="1315"/>
      <c r="G7" s="1316"/>
    </row>
    <row r="8" spans="1:7" x14ac:dyDescent="0.25">
      <c r="A8" s="1120" t="s">
        <v>1444</v>
      </c>
      <c r="B8" s="1319"/>
      <c r="C8" s="1320"/>
      <c r="D8" s="1321"/>
      <c r="E8" s="1322"/>
      <c r="F8" s="1315"/>
      <c r="G8" s="1316"/>
    </row>
    <row r="9" spans="1:7" x14ac:dyDescent="0.25">
      <c r="A9" s="1120" t="s">
        <v>1445</v>
      </c>
      <c r="B9" s="1319"/>
      <c r="C9" s="1320"/>
      <c r="D9" s="1321"/>
      <c r="E9" s="1322"/>
      <c r="F9" s="1315"/>
      <c r="G9" s="1316"/>
    </row>
    <row r="10" spans="1:7" x14ac:dyDescent="0.25">
      <c r="A10" s="1120" t="s">
        <v>1446</v>
      </c>
      <c r="B10" s="1319"/>
      <c r="C10" s="1320"/>
      <c r="D10" s="1321"/>
      <c r="E10" s="1322"/>
      <c r="F10" s="1315"/>
      <c r="G10" s="1316"/>
    </row>
    <row r="11" spans="1:7" x14ac:dyDescent="0.25">
      <c r="A11" s="1120" t="s">
        <v>1447</v>
      </c>
      <c r="B11" s="1319"/>
      <c r="C11" s="1320"/>
      <c r="D11" s="1321"/>
      <c r="E11" s="1322"/>
      <c r="F11" s="1315"/>
      <c r="G11" s="1316"/>
    </row>
    <row r="12" spans="1:7" x14ac:dyDescent="0.25">
      <c r="A12" s="1120" t="s">
        <v>1448</v>
      </c>
      <c r="B12" s="1319"/>
      <c r="C12" s="1320"/>
      <c r="D12" s="1321"/>
      <c r="E12" s="1322"/>
      <c r="F12" s="1315"/>
      <c r="G12" s="1316"/>
    </row>
    <row r="13" spans="1:7" x14ac:dyDescent="0.25">
      <c r="A13" s="1120" t="s">
        <v>1449</v>
      </c>
      <c r="B13" s="1319"/>
      <c r="C13" s="1320"/>
      <c r="D13" s="1321"/>
      <c r="E13" s="1322"/>
      <c r="F13" s="1315"/>
      <c r="G13" s="1316"/>
    </row>
    <row r="14" spans="1:7" x14ac:dyDescent="0.25">
      <c r="A14" s="1120" t="s">
        <v>1450</v>
      </c>
      <c r="B14" s="1319"/>
      <c r="C14" s="1320"/>
      <c r="D14" s="1321"/>
      <c r="E14" s="1322"/>
      <c r="F14" s="1315"/>
      <c r="G14" s="1316"/>
    </row>
    <row r="15" spans="1:7" x14ac:dyDescent="0.25">
      <c r="A15" s="1120" t="s">
        <v>1451</v>
      </c>
      <c r="B15" s="1323"/>
      <c r="C15" s="1324"/>
      <c r="D15" s="1325"/>
      <c r="E15" s="1326"/>
      <c r="F15" s="1317"/>
      <c r="G15" s="1318"/>
    </row>
    <row r="16" spans="1:7" x14ac:dyDescent="0.25">
      <c r="A16" s="1120" t="s">
        <v>1452</v>
      </c>
      <c r="B16" s="1323"/>
      <c r="C16" s="1324"/>
      <c r="D16" s="1325"/>
      <c r="E16" s="1326"/>
      <c r="F16" s="1317"/>
      <c r="G16" s="1318"/>
    </row>
    <row r="17" spans="1:7" x14ac:dyDescent="0.25">
      <c r="A17" s="1120" t="s">
        <v>1453</v>
      </c>
      <c r="B17" s="1323"/>
      <c r="C17" s="1324"/>
      <c r="D17" s="1325"/>
      <c r="E17" s="1326"/>
      <c r="F17" s="1317"/>
      <c r="G17" s="1318"/>
    </row>
    <row r="18" spans="1:7" x14ac:dyDescent="0.25">
      <c r="A18" s="1120" t="s">
        <v>1454</v>
      </c>
      <c r="B18" s="1323"/>
      <c r="C18" s="1324"/>
      <c r="D18" s="1325"/>
      <c r="E18" s="1326"/>
      <c r="F18" s="1317"/>
      <c r="G18" s="1318"/>
    </row>
    <row r="19" spans="1:7" x14ac:dyDescent="0.25">
      <c r="A19" s="1120" t="s">
        <v>1455</v>
      </c>
      <c r="B19" s="1323"/>
      <c r="C19" s="1324"/>
      <c r="D19" s="1325"/>
      <c r="E19" s="1326"/>
      <c r="F19" s="1317"/>
      <c r="G19" s="1318"/>
    </row>
    <row r="20" spans="1:7" x14ac:dyDescent="0.25">
      <c r="A20" s="1121" t="s">
        <v>1440</v>
      </c>
      <c r="B20" s="1123">
        <f t="shared" ref="B20:G20" si="0">SUM(B5:B19)</f>
        <v>0</v>
      </c>
      <c r="C20" s="1122">
        <f t="shared" si="0"/>
        <v>0</v>
      </c>
      <c r="D20" s="1122">
        <f t="shared" si="0"/>
        <v>0</v>
      </c>
      <c r="E20" s="1123">
        <f t="shared" si="0"/>
        <v>0</v>
      </c>
      <c r="F20" s="1122">
        <f t="shared" si="0"/>
        <v>0</v>
      </c>
      <c r="G20" s="1122">
        <f t="shared" si="0"/>
        <v>0</v>
      </c>
    </row>
    <row r="21" spans="1:7" ht="26.25" customHeight="1" x14ac:dyDescent="0.25">
      <c r="A21" s="2315" t="s">
        <v>1458</v>
      </c>
      <c r="B21" s="2316"/>
      <c r="C21" s="2316"/>
      <c r="D21" s="2316"/>
      <c r="E21" s="2316"/>
      <c r="F21" s="2316"/>
      <c r="G21" s="1314" t="s">
        <v>1436</v>
      </c>
    </row>
    <row r="22" spans="1:7" x14ac:dyDescent="0.25">
      <c r="A22" s="1106"/>
      <c r="B22" s="323"/>
      <c r="C22" s="323"/>
      <c r="D22" s="323"/>
      <c r="E22" s="323"/>
      <c r="F22" s="323"/>
      <c r="G22" s="323"/>
    </row>
    <row r="23" spans="1:7" x14ac:dyDescent="0.25">
      <c r="A23" s="1107"/>
      <c r="B23" s="323"/>
      <c r="C23" s="323"/>
      <c r="D23" s="323"/>
      <c r="E23" s="323"/>
      <c r="F23" s="323"/>
      <c r="G23" s="323"/>
    </row>
    <row r="24" spans="1:7" x14ac:dyDescent="0.25">
      <c r="A24" s="1107"/>
      <c r="B24" s="328"/>
      <c r="C24" s="328"/>
      <c r="D24" s="328"/>
      <c r="E24" s="328"/>
      <c r="F24" s="328"/>
      <c r="G24" s="328"/>
    </row>
    <row r="25" spans="1:7" x14ac:dyDescent="0.25">
      <c r="A25" s="1108"/>
      <c r="B25" s="1109"/>
      <c r="C25" s="1109"/>
      <c r="D25" s="1109"/>
      <c r="E25" s="1109"/>
      <c r="F25" s="1109"/>
      <c r="G25" s="1109"/>
    </row>
  </sheetData>
  <mergeCells count="5">
    <mergeCell ref="A1:G1"/>
    <mergeCell ref="C3:E3"/>
    <mergeCell ref="F3:G3"/>
    <mergeCell ref="A3:A4"/>
    <mergeCell ref="A21:F21"/>
  </mergeCell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25"/>
  <sheetViews>
    <sheetView workbookViewId="0">
      <selection sqref="A1:G1"/>
    </sheetView>
  </sheetViews>
  <sheetFormatPr defaultRowHeight="15" x14ac:dyDescent="0.25"/>
  <cols>
    <col min="1" max="1" width="34" style="753" customWidth="1"/>
    <col min="2" max="6" width="11.7109375" style="753" customWidth="1"/>
    <col min="7" max="7" width="10.28515625" style="753" customWidth="1"/>
    <col min="8" max="16384" width="9.140625" style="746"/>
  </cols>
  <sheetData>
    <row r="1" spans="1:7" ht="16.5" x14ac:dyDescent="0.3">
      <c r="A1" s="2218" t="s">
        <v>1439</v>
      </c>
      <c r="B1" s="2218"/>
      <c r="C1" s="2218"/>
      <c r="D1" s="2218"/>
      <c r="E1" s="2218"/>
      <c r="F1" s="2218"/>
      <c r="G1" s="2218"/>
    </row>
    <row r="2" spans="1:7" ht="13.5" customHeight="1" x14ac:dyDescent="0.25">
      <c r="A2" s="2467" t="s">
        <v>1045</v>
      </c>
      <c r="B2" s="2468"/>
      <c r="C2" s="2468"/>
      <c r="D2" s="2468"/>
      <c r="E2" s="2468"/>
      <c r="F2" s="2468"/>
      <c r="G2" s="2469"/>
    </row>
    <row r="3" spans="1:7" ht="15" customHeight="1" x14ac:dyDescent="0.25">
      <c r="A3" s="2470" t="str">
        <f>desc</f>
        <v>Description</v>
      </c>
      <c r="B3" s="1148" t="s">
        <v>1618</v>
      </c>
      <c r="C3" s="2472" t="s">
        <v>1619</v>
      </c>
      <c r="D3" s="2332"/>
      <c r="E3" s="2332"/>
      <c r="F3" s="2332" t="s">
        <v>1740</v>
      </c>
      <c r="G3" s="2332"/>
    </row>
    <row r="4" spans="1:7" ht="25.5" x14ac:dyDescent="0.25">
      <c r="A4" s="2471"/>
      <c r="B4" s="1306" t="s">
        <v>95</v>
      </c>
      <c r="C4" s="1307" t="s">
        <v>98</v>
      </c>
      <c r="D4" s="1306" t="s">
        <v>1250</v>
      </c>
      <c r="E4" s="1308" t="s">
        <v>95</v>
      </c>
      <c r="F4" s="1309" t="s">
        <v>98</v>
      </c>
      <c r="G4" s="1309" t="s">
        <v>1250</v>
      </c>
    </row>
    <row r="5" spans="1:7" x14ac:dyDescent="0.25">
      <c r="A5" s="899" t="s">
        <v>99</v>
      </c>
      <c r="B5" s="876">
        <v>26485424</v>
      </c>
      <c r="C5" s="901">
        <v>23572027.359999999</v>
      </c>
      <c r="D5" s="876">
        <v>28074549.440000001</v>
      </c>
      <c r="E5" s="901">
        <v>23042318.879999999</v>
      </c>
      <c r="F5" s="1310">
        <f>(E5-C5)/E5</f>
        <v>-2.2988505747126457E-2</v>
      </c>
      <c r="G5" s="1310">
        <f>(E5-D5)/E5</f>
        <v>-0.21839080459770127</v>
      </c>
    </row>
    <row r="6" spans="1:7" x14ac:dyDescent="0.25">
      <c r="A6" s="899" t="s">
        <v>280</v>
      </c>
      <c r="B6" s="878">
        <v>8541256</v>
      </c>
      <c r="C6" s="903">
        <v>8285018.3200000003</v>
      </c>
      <c r="D6" s="878">
        <v>9053731.3599999994</v>
      </c>
      <c r="E6" s="903">
        <v>8455843.4399999995</v>
      </c>
      <c r="F6" s="1310">
        <f t="shared" ref="F6:F23" si="0">(E6-C6)/E6</f>
        <v>2.0202020202020107E-2</v>
      </c>
      <c r="G6" s="1310">
        <f t="shared" ref="G6:G23" si="1">(E6-D6)/E6</f>
        <v>-7.0707070707070704E-2</v>
      </c>
    </row>
    <row r="7" spans="1:7" x14ac:dyDescent="0.25">
      <c r="A7" s="899" t="s">
        <v>1208</v>
      </c>
      <c r="B7" s="876">
        <v>12354652</v>
      </c>
      <c r="C7" s="901">
        <v>10254361.16</v>
      </c>
      <c r="D7" s="876">
        <v>12478198.52</v>
      </c>
      <c r="E7" s="901">
        <v>13219477.640000001</v>
      </c>
      <c r="F7" s="1310">
        <f t="shared" si="0"/>
        <v>0.22429906542056077</v>
      </c>
      <c r="G7" s="1310">
        <f t="shared" si="1"/>
        <v>5.6074766355140263E-2</v>
      </c>
    </row>
    <row r="8" spans="1:7" x14ac:dyDescent="0.25">
      <c r="A8" s="899" t="s">
        <v>1209</v>
      </c>
      <c r="B8" s="876">
        <v>14231546</v>
      </c>
      <c r="C8" s="901">
        <v>13235337.779999999</v>
      </c>
      <c r="D8" s="876">
        <v>13662284.16</v>
      </c>
      <c r="E8" s="901">
        <v>12096814.1</v>
      </c>
      <c r="F8" s="1310">
        <f t="shared" si="0"/>
        <v>-9.4117647058823514E-2</v>
      </c>
      <c r="G8" s="1310">
        <f t="shared" si="1"/>
        <v>-0.12941176470588239</v>
      </c>
    </row>
    <row r="9" spans="1:7" x14ac:dyDescent="0.25">
      <c r="A9" s="899" t="s">
        <v>1210</v>
      </c>
      <c r="B9" s="876">
        <v>6542352</v>
      </c>
      <c r="C9" s="901">
        <v>5495575.6799999997</v>
      </c>
      <c r="D9" s="876">
        <v>5953540.3200000003</v>
      </c>
      <c r="E9" s="901">
        <v>6346081.4400000004</v>
      </c>
      <c r="F9" s="1310">
        <f t="shared" si="0"/>
        <v>0.13402061855670114</v>
      </c>
      <c r="G9" s="1310">
        <f t="shared" si="1"/>
        <v>6.18556701030928E-2</v>
      </c>
    </row>
    <row r="10" spans="1:7" x14ac:dyDescent="0.25">
      <c r="A10" s="899" t="s">
        <v>1211</v>
      </c>
      <c r="B10" s="883">
        <v>1864548</v>
      </c>
      <c r="C10" s="902">
        <v>1622156.76</v>
      </c>
      <c r="D10" s="883">
        <v>1864548</v>
      </c>
      <c r="E10" s="902">
        <v>1510283.88</v>
      </c>
      <c r="F10" s="1310">
        <f t="shared" si="0"/>
        <v>-7.4074074074074153E-2</v>
      </c>
      <c r="G10" s="1310">
        <f t="shared" si="1"/>
        <v>-0.234567901234568</v>
      </c>
    </row>
    <row r="11" spans="1:7" x14ac:dyDescent="0.25">
      <c r="A11" s="899" t="s">
        <v>1212</v>
      </c>
      <c r="B11" s="878">
        <v>5642551</v>
      </c>
      <c r="C11" s="903">
        <v>5529699.9800000004</v>
      </c>
      <c r="D11" s="878">
        <v>5924678.5499999998</v>
      </c>
      <c r="E11" s="903">
        <v>5303997.9400000004</v>
      </c>
      <c r="F11" s="1310">
        <f t="shared" si="0"/>
        <v>-4.2553191489361708E-2</v>
      </c>
      <c r="G11" s="1310">
        <f t="shared" si="1"/>
        <v>-0.11702127659574456</v>
      </c>
    </row>
    <row r="12" spans="1:7" x14ac:dyDescent="0.25">
      <c r="A12" s="899" t="s">
        <v>1213</v>
      </c>
      <c r="B12" s="878">
        <v>5642551</v>
      </c>
      <c r="C12" s="903">
        <v>5529699.9800000004</v>
      </c>
      <c r="D12" s="878">
        <v>5924678.5499999998</v>
      </c>
      <c r="E12" s="903">
        <v>5303997.9400000004</v>
      </c>
      <c r="F12" s="1310">
        <f t="shared" si="0"/>
        <v>-4.2553191489361708E-2</v>
      </c>
      <c r="G12" s="1310">
        <f t="shared" si="1"/>
        <v>-0.11702127659574456</v>
      </c>
    </row>
    <row r="13" spans="1:7" x14ac:dyDescent="0.25">
      <c r="A13" s="899" t="s">
        <v>287</v>
      </c>
      <c r="B13" s="878">
        <v>5321531</v>
      </c>
      <c r="C13" s="903">
        <v>4470086.04</v>
      </c>
      <c r="D13" s="878">
        <v>5747253.4800000004</v>
      </c>
      <c r="E13" s="903">
        <v>4629731.97</v>
      </c>
      <c r="F13" s="1310">
        <f t="shared" si="0"/>
        <v>3.4482758620689592E-2</v>
      </c>
      <c r="G13" s="1310">
        <f t="shared" si="1"/>
        <v>-0.24137931034482776</v>
      </c>
    </row>
    <row r="14" spans="1:7" x14ac:dyDescent="0.25">
      <c r="A14" s="899" t="s">
        <v>288</v>
      </c>
      <c r="B14" s="878">
        <v>8455214</v>
      </c>
      <c r="C14" s="903">
        <v>8455214</v>
      </c>
      <c r="D14" s="878">
        <v>8624318.2799999993</v>
      </c>
      <c r="E14" s="903">
        <v>9554391.8200000003</v>
      </c>
      <c r="F14" s="1310">
        <f t="shared" si="0"/>
        <v>0.11504424778761065</v>
      </c>
      <c r="G14" s="1310">
        <f t="shared" si="1"/>
        <v>9.7345132743362928E-2</v>
      </c>
    </row>
    <row r="15" spans="1:7" x14ac:dyDescent="0.25">
      <c r="A15" s="900" t="s">
        <v>289</v>
      </c>
      <c r="B15" s="878">
        <v>1253652</v>
      </c>
      <c r="C15" s="903">
        <v>1002921.6</v>
      </c>
      <c r="D15" s="878">
        <v>1190969.3999999999</v>
      </c>
      <c r="E15" s="903">
        <v>1353944.16</v>
      </c>
      <c r="F15" s="1310">
        <f t="shared" si="0"/>
        <v>0.25925925925925924</v>
      </c>
      <c r="G15" s="1310">
        <f t="shared" si="1"/>
        <v>0.12037037037037039</v>
      </c>
    </row>
    <row r="16" spans="1:7" x14ac:dyDescent="0.25">
      <c r="A16" s="900" t="s">
        <v>290</v>
      </c>
      <c r="B16" s="888">
        <v>2515644</v>
      </c>
      <c r="C16" s="904">
        <v>2062828.08</v>
      </c>
      <c r="D16" s="888">
        <v>2264079.6</v>
      </c>
      <c r="E16" s="904">
        <v>2339548.92</v>
      </c>
      <c r="F16" s="1310">
        <f t="shared" si="0"/>
        <v>0.11827956989247305</v>
      </c>
      <c r="G16" s="1310">
        <f t="shared" si="1"/>
        <v>3.2258064516128962E-2</v>
      </c>
    </row>
    <row r="17" spans="1:7" x14ac:dyDescent="0.25">
      <c r="A17" s="899" t="s">
        <v>291</v>
      </c>
      <c r="B17" s="878">
        <v>6845685</v>
      </c>
      <c r="C17" s="903">
        <v>6229573.3499999996</v>
      </c>
      <c r="D17" s="878">
        <v>7256426.0999999996</v>
      </c>
      <c r="E17" s="903">
        <v>6640314.4500000002</v>
      </c>
      <c r="F17" s="1310">
        <f t="shared" si="0"/>
        <v>6.1855670103092869E-2</v>
      </c>
      <c r="G17" s="1310">
        <f t="shared" si="1"/>
        <v>-9.2783505154639095E-2</v>
      </c>
    </row>
    <row r="18" spans="1:7" x14ac:dyDescent="0.25">
      <c r="A18" s="900" t="s">
        <v>292</v>
      </c>
      <c r="B18" s="878">
        <v>12545845</v>
      </c>
      <c r="C18" s="903">
        <v>10413051.35</v>
      </c>
      <c r="D18" s="878">
        <v>11793094.300000001</v>
      </c>
      <c r="E18" s="903">
        <v>11542177.4</v>
      </c>
      <c r="F18" s="1310">
        <f t="shared" si="0"/>
        <v>9.7826086956521799E-2</v>
      </c>
      <c r="G18" s="1310">
        <f t="shared" si="1"/>
        <v>-2.1739130434782639E-2</v>
      </c>
    </row>
    <row r="19" spans="1:7" x14ac:dyDescent="0.25">
      <c r="A19" s="899" t="s">
        <v>101</v>
      </c>
      <c r="B19" s="888">
        <v>2354564</v>
      </c>
      <c r="C19" s="904">
        <v>2189744.52</v>
      </c>
      <c r="D19" s="888">
        <v>2425200.92</v>
      </c>
      <c r="E19" s="904">
        <v>2401655.2799999998</v>
      </c>
      <c r="F19" s="1310">
        <f t="shared" si="0"/>
        <v>8.8235294117646967E-2</v>
      </c>
      <c r="G19" s="1310">
        <f t="shared" si="1"/>
        <v>-9.8039215686275064E-3</v>
      </c>
    </row>
    <row r="20" spans="1:7" x14ac:dyDescent="0.25">
      <c r="A20" s="899" t="s">
        <v>188</v>
      </c>
      <c r="B20" s="878">
        <v>48542456</v>
      </c>
      <c r="C20" s="903">
        <v>40775663.039999999</v>
      </c>
      <c r="D20" s="878">
        <v>48542456</v>
      </c>
      <c r="E20" s="903">
        <v>46115333.200000003</v>
      </c>
      <c r="F20" s="1310">
        <f t="shared" si="0"/>
        <v>0.11578947368421061</v>
      </c>
      <c r="G20" s="1310">
        <f t="shared" si="1"/>
        <v>-5.2631578947368356E-2</v>
      </c>
    </row>
    <row r="21" spans="1:7" x14ac:dyDescent="0.25">
      <c r="A21" s="900" t="s">
        <v>293</v>
      </c>
      <c r="B21" s="883">
        <v>4564885</v>
      </c>
      <c r="C21" s="902">
        <v>3697556.85</v>
      </c>
      <c r="D21" s="883">
        <v>4336640.75</v>
      </c>
      <c r="E21" s="902">
        <v>4290991.9000000004</v>
      </c>
      <c r="F21" s="1310">
        <f t="shared" si="0"/>
        <v>0.13829787234042559</v>
      </c>
      <c r="G21" s="1310">
        <f t="shared" si="1"/>
        <v>-1.0638297872340339E-2</v>
      </c>
    </row>
    <row r="22" spans="1:7" x14ac:dyDescent="0.25">
      <c r="A22" s="900" t="s">
        <v>1189</v>
      </c>
      <c r="B22" s="888">
        <v>5648645</v>
      </c>
      <c r="C22" s="903">
        <v>4970807.5999999996</v>
      </c>
      <c r="D22" s="878">
        <v>6157023.0499999998</v>
      </c>
      <c r="E22" s="903">
        <v>4970807.5999999996</v>
      </c>
      <c r="F22" s="1310">
        <f t="shared" si="0"/>
        <v>0</v>
      </c>
      <c r="G22" s="1310">
        <f t="shared" si="1"/>
        <v>-0.2386363636363637</v>
      </c>
    </row>
    <row r="23" spans="1:7" ht="25.5" x14ac:dyDescent="0.25">
      <c r="A23" s="907" t="s">
        <v>103</v>
      </c>
      <c r="B23" s="895">
        <f>SUM(B5:B22)</f>
        <v>179353001</v>
      </c>
      <c r="C23" s="905">
        <f>SUM(C5:C22)</f>
        <v>157791323.44999999</v>
      </c>
      <c r="D23" s="895">
        <f>SUM(D5:D22)</f>
        <v>181273670.77999997</v>
      </c>
      <c r="E23" s="905">
        <f>SUM(E5:E22)</f>
        <v>169117711.96000004</v>
      </c>
      <c r="F23" s="906">
        <f t="shared" si="0"/>
        <v>6.6973402009358918E-2</v>
      </c>
      <c r="G23" s="906">
        <f t="shared" si="1"/>
        <v>-7.1878685438193951E-2</v>
      </c>
    </row>
    <row r="24" spans="1:7" ht="24.75" customHeight="1" x14ac:dyDescent="0.25">
      <c r="A24" s="2315" t="s">
        <v>1459</v>
      </c>
      <c r="B24" s="2316"/>
      <c r="C24" s="2316"/>
      <c r="D24" s="2316"/>
      <c r="E24" s="2316"/>
      <c r="F24" s="2316"/>
      <c r="G24" s="1305" t="s">
        <v>1437</v>
      </c>
    </row>
    <row r="25" spans="1:7" x14ac:dyDescent="0.25">
      <c r="A25" s="900"/>
      <c r="B25" s="865"/>
      <c r="C25" s="865"/>
      <c r="D25" s="865"/>
      <c r="E25" s="865"/>
      <c r="F25" s="864"/>
      <c r="G25" s="864"/>
    </row>
  </sheetData>
  <mergeCells count="6">
    <mergeCell ref="A24:F24"/>
    <mergeCell ref="A1:G1"/>
    <mergeCell ref="A2:G2"/>
    <mergeCell ref="A3:A4"/>
    <mergeCell ref="C3:E3"/>
    <mergeCell ref="F3:G3"/>
  </mergeCells>
  <pageMargins left="0.7" right="0.7" top="0.75" bottom="0.75" header="0.3" footer="0.3"/>
  <pageSetup paperSize="9"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17"/>
  <sheetViews>
    <sheetView workbookViewId="0">
      <selection sqref="A1:G1"/>
    </sheetView>
  </sheetViews>
  <sheetFormatPr defaultRowHeight="12.75" x14ac:dyDescent="0.2"/>
  <cols>
    <col min="1" max="1" width="25.140625" style="1291" customWidth="1"/>
    <col min="2" max="2" width="9" style="1291" customWidth="1"/>
    <col min="3" max="3" width="11" style="1291" customWidth="1"/>
    <col min="4" max="4" width="9" style="1291" customWidth="1"/>
    <col min="5" max="5" width="9.140625" style="1291"/>
    <col min="6" max="6" width="11.7109375" style="1291" customWidth="1"/>
    <col min="7" max="7" width="39.42578125" style="1291" customWidth="1"/>
    <col min="8" max="16384" width="9.140625" style="1291"/>
  </cols>
  <sheetData>
    <row r="1" spans="1:7" ht="16.5" x14ac:dyDescent="0.3">
      <c r="A1" s="2143" t="s">
        <v>1596</v>
      </c>
      <c r="B1" s="2144"/>
      <c r="C1" s="2144"/>
      <c r="D1" s="2144"/>
      <c r="E1" s="2144"/>
      <c r="F1" s="2144"/>
      <c r="G1" s="2145"/>
    </row>
    <row r="2" spans="1:7" x14ac:dyDescent="0.2">
      <c r="A2" s="2147" t="s">
        <v>1145</v>
      </c>
      <c r="B2" s="2148"/>
      <c r="C2" s="2148"/>
      <c r="D2" s="2148"/>
      <c r="E2" s="2148"/>
      <c r="F2" s="2148"/>
      <c r="G2" s="2149"/>
    </row>
    <row r="3" spans="1:7" ht="17.25" customHeight="1" x14ac:dyDescent="0.2">
      <c r="A3" s="2395" t="s">
        <v>1111</v>
      </c>
      <c r="B3" s="2396" t="s">
        <v>28</v>
      </c>
      <c r="C3" s="2394" t="s">
        <v>1764</v>
      </c>
      <c r="D3" s="2396" t="s">
        <v>95</v>
      </c>
      <c r="E3" s="2396" t="s">
        <v>972</v>
      </c>
      <c r="F3" s="2396"/>
      <c r="G3" s="2393" t="s">
        <v>1309</v>
      </c>
    </row>
    <row r="4" spans="1:7" ht="41.25" customHeight="1" x14ac:dyDescent="0.2">
      <c r="A4" s="2378"/>
      <c r="B4" s="2397"/>
      <c r="C4" s="2397"/>
      <c r="D4" s="2397"/>
      <c r="E4" s="1295" t="s">
        <v>28</v>
      </c>
      <c r="F4" s="1296" t="s">
        <v>2081</v>
      </c>
      <c r="G4" s="2394"/>
    </row>
    <row r="5" spans="1:7" ht="24.75" customHeight="1" x14ac:dyDescent="0.2">
      <c r="A5" s="1288" t="s">
        <v>1310</v>
      </c>
      <c r="B5" s="1303"/>
      <c r="C5" s="1303"/>
      <c r="D5" s="1303"/>
      <c r="E5" s="1297"/>
      <c r="F5" s="1297"/>
      <c r="G5" s="1179"/>
    </row>
    <row r="6" spans="1:7" x14ac:dyDescent="0.2">
      <c r="A6" s="1289"/>
      <c r="B6" s="1303"/>
      <c r="C6" s="1303"/>
      <c r="D6" s="1303"/>
      <c r="E6" s="1297"/>
      <c r="F6" s="1297"/>
      <c r="G6" s="1179"/>
    </row>
    <row r="7" spans="1:7" x14ac:dyDescent="0.2">
      <c r="A7" s="1289"/>
      <c r="B7" s="1303"/>
      <c r="C7" s="1303"/>
      <c r="D7" s="1303"/>
      <c r="E7" s="1297"/>
      <c r="F7" s="1297"/>
      <c r="G7" s="1179"/>
    </row>
    <row r="8" spans="1:7" ht="24.75" customHeight="1" x14ac:dyDescent="0.2">
      <c r="A8" s="1288" t="s">
        <v>1311</v>
      </c>
      <c r="B8" s="1303"/>
      <c r="C8" s="1303"/>
      <c r="D8" s="1303"/>
      <c r="E8" s="1297"/>
      <c r="F8" s="1297"/>
      <c r="G8" s="1179"/>
    </row>
    <row r="9" spans="1:7" x14ac:dyDescent="0.2">
      <c r="A9" s="1289"/>
      <c r="B9" s="1303"/>
      <c r="C9" s="1303"/>
      <c r="D9" s="1303"/>
      <c r="E9" s="1297"/>
      <c r="F9" s="1297"/>
      <c r="G9" s="1179"/>
    </row>
    <row r="10" spans="1:7" x14ac:dyDescent="0.2">
      <c r="A10" s="1289"/>
      <c r="B10" s="1303"/>
      <c r="C10" s="1303"/>
      <c r="D10" s="1303"/>
      <c r="E10" s="1297"/>
      <c r="F10" s="1297"/>
      <c r="G10" s="1179"/>
    </row>
    <row r="11" spans="1:7" x14ac:dyDescent="0.2">
      <c r="A11" s="1289"/>
      <c r="B11" s="1303"/>
      <c r="C11" s="1303"/>
      <c r="D11" s="1303"/>
      <c r="E11" s="1297"/>
      <c r="F11" s="1297"/>
      <c r="G11" s="1179"/>
    </row>
    <row r="12" spans="1:7" x14ac:dyDescent="0.2">
      <c r="A12" s="1290" t="s">
        <v>973</v>
      </c>
      <c r="B12" s="1303"/>
      <c r="C12" s="1303"/>
      <c r="D12" s="1303"/>
      <c r="E12" s="1297"/>
      <c r="F12" s="1297"/>
      <c r="G12" s="1179"/>
    </row>
    <row r="13" spans="1:7" x14ac:dyDescent="0.2">
      <c r="A13" s="1298"/>
      <c r="B13" s="1303"/>
      <c r="C13" s="1303"/>
      <c r="D13" s="1303"/>
      <c r="E13" s="1297"/>
      <c r="F13" s="1297"/>
      <c r="G13" s="1179"/>
    </row>
    <row r="14" spans="1:7" x14ac:dyDescent="0.2">
      <c r="A14" s="1189"/>
      <c r="B14" s="1303"/>
      <c r="C14" s="1303"/>
      <c r="D14" s="1303"/>
      <c r="E14" s="1297"/>
      <c r="F14" s="1297"/>
      <c r="G14" s="1179"/>
    </row>
    <row r="15" spans="1:7" x14ac:dyDescent="0.2">
      <c r="A15" s="1189"/>
      <c r="B15" s="1303"/>
      <c r="C15" s="1303"/>
      <c r="D15" s="1303"/>
      <c r="E15" s="1297"/>
      <c r="F15" s="1297"/>
      <c r="G15" s="1179"/>
    </row>
    <row r="16" spans="1:7" ht="13.5" thickBot="1" x14ac:dyDescent="0.25">
      <c r="A16" s="1299" t="s">
        <v>29</v>
      </c>
      <c r="B16" s="1304"/>
      <c r="C16" s="1304"/>
      <c r="D16" s="1304"/>
      <c r="E16" s="1300"/>
      <c r="F16" s="1300"/>
      <c r="G16" s="1301"/>
    </row>
    <row r="17" spans="1:7" ht="52.5" customHeight="1" thickTop="1" x14ac:dyDescent="0.2">
      <c r="A17" s="2048" t="s">
        <v>1711</v>
      </c>
      <c r="B17" s="2049"/>
      <c r="C17" s="2049"/>
      <c r="D17" s="2049"/>
      <c r="E17" s="2473"/>
      <c r="F17" s="2473"/>
      <c r="G17" s="1302" t="s">
        <v>1567</v>
      </c>
    </row>
  </sheetData>
  <mergeCells count="9">
    <mergeCell ref="A17:F17"/>
    <mergeCell ref="A1:G1"/>
    <mergeCell ref="A2:G2"/>
    <mergeCell ref="A3:A4"/>
    <mergeCell ref="B3:B4"/>
    <mergeCell ref="C3:C4"/>
    <mergeCell ref="D3:D4"/>
    <mergeCell ref="E3:F3"/>
    <mergeCell ref="G3:G4"/>
  </mergeCells>
  <pageMargins left="0.7" right="0.7" top="0.75" bottom="0.75" header="0.3" footer="0.3"/>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184"/>
  <sheetViews>
    <sheetView view="pageBreakPreview" topLeftCell="A154" zoomScaleSheetLayoutView="100" workbookViewId="0">
      <selection sqref="A1:H1"/>
    </sheetView>
  </sheetViews>
  <sheetFormatPr defaultRowHeight="12.75" x14ac:dyDescent="0.2"/>
  <cols>
    <col min="1" max="1" width="37" style="1160" customWidth="1"/>
    <col min="2" max="2" width="11.140625" style="1160" customWidth="1"/>
    <col min="3" max="3" width="10" style="1160" customWidth="1"/>
    <col min="4" max="4" width="12.28515625" style="1160" customWidth="1"/>
    <col min="5" max="5" width="13.140625" style="1160" customWidth="1"/>
    <col min="6" max="16384" width="9.140625" style="1160"/>
  </cols>
  <sheetData>
    <row r="1" spans="1:8" ht="16.5" x14ac:dyDescent="0.3">
      <c r="A1" s="2191" t="s">
        <v>1571</v>
      </c>
      <c r="B1" s="1985"/>
      <c r="C1" s="1985"/>
      <c r="D1" s="1985"/>
      <c r="E1" s="1985"/>
      <c r="F1" s="1985"/>
      <c r="G1" s="1985"/>
      <c r="H1" s="2192"/>
    </row>
    <row r="2" spans="1:8" x14ac:dyDescent="0.2">
      <c r="A2" s="2193" t="s">
        <v>1045</v>
      </c>
      <c r="B2" s="2194"/>
      <c r="C2" s="2194"/>
      <c r="D2" s="2194"/>
      <c r="E2" s="2194"/>
      <c r="F2" s="2194"/>
      <c r="G2" s="2194"/>
      <c r="H2" s="2195"/>
    </row>
    <row r="3" spans="1:8" ht="30.75" customHeight="1" x14ac:dyDescent="0.2">
      <c r="A3" s="2479" t="s">
        <v>35</v>
      </c>
      <c r="B3" s="1949" t="s">
        <v>1618</v>
      </c>
      <c r="C3" s="2034" t="s">
        <v>1619</v>
      </c>
      <c r="D3" s="2474"/>
      <c r="E3" s="2034"/>
      <c r="F3" s="2475" t="s">
        <v>708</v>
      </c>
      <c r="G3" s="2475"/>
      <c r="H3" s="2475"/>
    </row>
    <row r="4" spans="1:8" ht="25.5" x14ac:dyDescent="0.2">
      <c r="A4" s="2480"/>
      <c r="B4" s="1248" t="s">
        <v>95</v>
      </c>
      <c r="C4" s="1248" t="s">
        <v>98</v>
      </c>
      <c r="D4" s="1248" t="s">
        <v>139</v>
      </c>
      <c r="E4" s="1248" t="s">
        <v>707</v>
      </c>
      <c r="F4" s="1248" t="s">
        <v>706</v>
      </c>
      <c r="G4" s="1248" t="s">
        <v>705</v>
      </c>
      <c r="H4" s="1248" t="s">
        <v>704</v>
      </c>
    </row>
    <row r="5" spans="1:8" x14ac:dyDescent="0.2">
      <c r="A5" s="1249" t="s">
        <v>1085</v>
      </c>
      <c r="B5" s="1250"/>
      <c r="C5" s="1250"/>
      <c r="D5" s="1250"/>
      <c r="E5" s="1250"/>
      <c r="F5" s="1250"/>
      <c r="G5" s="1250"/>
      <c r="H5" s="1250"/>
    </row>
    <row r="6" spans="1:8" x14ac:dyDescent="0.2">
      <c r="A6" s="1251" t="s">
        <v>1082</v>
      </c>
      <c r="B6" s="1252">
        <f t="shared" ref="B6:H6" si="0">B7+B10+B14+B18+B21</f>
        <v>0</v>
      </c>
      <c r="C6" s="1252">
        <f t="shared" si="0"/>
        <v>0</v>
      </c>
      <c r="D6" s="1252"/>
      <c r="E6" s="1252">
        <f t="shared" si="0"/>
        <v>0</v>
      </c>
      <c r="F6" s="1252">
        <f t="shared" si="0"/>
        <v>0</v>
      </c>
      <c r="G6" s="1252">
        <f t="shared" si="0"/>
        <v>0</v>
      </c>
      <c r="H6" s="1252">
        <f t="shared" si="0"/>
        <v>0</v>
      </c>
    </row>
    <row r="7" spans="1:8" ht="13.5" thickBot="1" x14ac:dyDescent="0.25">
      <c r="A7" s="1253" t="s">
        <v>1086</v>
      </c>
      <c r="B7" s="1254">
        <f t="shared" ref="B7:H7" si="1">SUM(B8:B9)</f>
        <v>0</v>
      </c>
      <c r="C7" s="1254">
        <f t="shared" si="1"/>
        <v>0</v>
      </c>
      <c r="D7" s="1254"/>
      <c r="E7" s="1254">
        <f t="shared" si="1"/>
        <v>0</v>
      </c>
      <c r="F7" s="1254">
        <f t="shared" si="1"/>
        <v>0</v>
      </c>
      <c r="G7" s="1254">
        <f t="shared" si="1"/>
        <v>0</v>
      </c>
      <c r="H7" s="1254">
        <f t="shared" si="1"/>
        <v>0</v>
      </c>
    </row>
    <row r="8" spans="1:8" ht="13.5" thickTop="1" x14ac:dyDescent="0.2">
      <c r="A8" s="1255" t="s">
        <v>702</v>
      </c>
      <c r="B8" s="1281"/>
      <c r="C8" s="1281"/>
      <c r="D8" s="1281"/>
      <c r="E8" s="1281"/>
      <c r="F8" s="1281"/>
      <c r="G8" s="1281"/>
      <c r="H8" s="1281"/>
    </row>
    <row r="9" spans="1:8" x14ac:dyDescent="0.2">
      <c r="A9" s="1255" t="s">
        <v>701</v>
      </c>
      <c r="B9" s="1281"/>
      <c r="C9" s="1281"/>
      <c r="D9" s="1281"/>
      <c r="E9" s="1281"/>
      <c r="F9" s="1281"/>
      <c r="G9" s="1281"/>
      <c r="H9" s="1281"/>
    </row>
    <row r="10" spans="1:8" ht="13.5" thickBot="1" x14ac:dyDescent="0.25">
      <c r="A10" s="1253" t="s">
        <v>1087</v>
      </c>
      <c r="B10" s="1256">
        <f t="shared" ref="B10:H10" si="2">SUM(B11:B13)</f>
        <v>0</v>
      </c>
      <c r="C10" s="1256">
        <f t="shared" si="2"/>
        <v>0</v>
      </c>
      <c r="D10" s="1256"/>
      <c r="E10" s="1256">
        <f t="shared" si="2"/>
        <v>0</v>
      </c>
      <c r="F10" s="1256">
        <f t="shared" si="2"/>
        <v>0</v>
      </c>
      <c r="G10" s="1256">
        <f t="shared" si="2"/>
        <v>0</v>
      </c>
      <c r="H10" s="1256">
        <f t="shared" si="2"/>
        <v>0</v>
      </c>
    </row>
    <row r="11" spans="1:8" ht="13.5" thickTop="1" x14ac:dyDescent="0.2">
      <c r="A11" s="1255" t="s">
        <v>699</v>
      </c>
      <c r="B11" s="1281"/>
      <c r="C11" s="1281"/>
      <c r="D11" s="1281"/>
      <c r="E11" s="1281"/>
      <c r="F11" s="1281"/>
      <c r="G11" s="1281"/>
      <c r="H11" s="1281"/>
    </row>
    <row r="12" spans="1:8" x14ac:dyDescent="0.2">
      <c r="A12" s="1255" t="s">
        <v>698</v>
      </c>
      <c r="B12" s="1281"/>
      <c r="C12" s="1281"/>
      <c r="D12" s="1281"/>
      <c r="E12" s="1281"/>
      <c r="F12" s="1281"/>
      <c r="G12" s="1281"/>
      <c r="H12" s="1281"/>
    </row>
    <row r="13" spans="1:8" x14ac:dyDescent="0.2">
      <c r="A13" s="1255" t="s">
        <v>697</v>
      </c>
      <c r="B13" s="1281"/>
      <c r="C13" s="1281"/>
      <c r="D13" s="1281"/>
      <c r="E13" s="1281"/>
      <c r="F13" s="1281"/>
      <c r="G13" s="1281"/>
      <c r="H13" s="1281"/>
    </row>
    <row r="14" spans="1:8" ht="13.5" thickBot="1" x14ac:dyDescent="0.25">
      <c r="A14" s="1253" t="s">
        <v>1088</v>
      </c>
      <c r="B14" s="1256">
        <f t="shared" ref="B14:H14" si="3">SUM(B15:B17)</f>
        <v>0</v>
      </c>
      <c r="C14" s="1256">
        <f t="shared" si="3"/>
        <v>0</v>
      </c>
      <c r="D14" s="1256"/>
      <c r="E14" s="1256">
        <f t="shared" si="3"/>
        <v>0</v>
      </c>
      <c r="F14" s="1256">
        <f t="shared" si="3"/>
        <v>0</v>
      </c>
      <c r="G14" s="1256">
        <f t="shared" si="3"/>
        <v>0</v>
      </c>
      <c r="H14" s="1256">
        <f t="shared" si="3"/>
        <v>0</v>
      </c>
    </row>
    <row r="15" spans="1:8" ht="13.5" thickTop="1" x14ac:dyDescent="0.2">
      <c r="A15" s="1255" t="s">
        <v>695</v>
      </c>
      <c r="B15" s="1281"/>
      <c r="C15" s="1281"/>
      <c r="D15" s="1281"/>
      <c r="E15" s="1281"/>
      <c r="F15" s="1281"/>
      <c r="G15" s="1281"/>
      <c r="H15" s="1281"/>
    </row>
    <row r="16" spans="1:8" x14ac:dyDescent="0.2">
      <c r="A16" s="1255" t="s">
        <v>694</v>
      </c>
      <c r="B16" s="1281"/>
      <c r="C16" s="1281"/>
      <c r="D16" s="1281"/>
      <c r="E16" s="1281"/>
      <c r="F16" s="1281"/>
      <c r="G16" s="1281"/>
      <c r="H16" s="1281"/>
    </row>
    <row r="17" spans="1:8" x14ac:dyDescent="0.2">
      <c r="A17" s="1255" t="s">
        <v>692</v>
      </c>
      <c r="B17" s="1281"/>
      <c r="C17" s="1281"/>
      <c r="D17" s="1281"/>
      <c r="E17" s="1281"/>
      <c r="F17" s="1281"/>
      <c r="G17" s="1281"/>
      <c r="H17" s="1281"/>
    </row>
    <row r="18" spans="1:8" ht="13.5" thickBot="1" x14ac:dyDescent="0.25">
      <c r="A18" s="1253" t="s">
        <v>1089</v>
      </c>
      <c r="B18" s="1256">
        <f t="shared" ref="B18:H18" si="4">SUM(B19:B20)</f>
        <v>0</v>
      </c>
      <c r="C18" s="1256">
        <f t="shared" si="4"/>
        <v>0</v>
      </c>
      <c r="D18" s="1256"/>
      <c r="E18" s="1256">
        <f t="shared" si="4"/>
        <v>0</v>
      </c>
      <c r="F18" s="1256">
        <f t="shared" si="4"/>
        <v>0</v>
      </c>
      <c r="G18" s="1256">
        <f t="shared" si="4"/>
        <v>0</v>
      </c>
      <c r="H18" s="1256">
        <f t="shared" si="4"/>
        <v>0</v>
      </c>
    </row>
    <row r="19" spans="1:8" ht="13.5" thickTop="1" x14ac:dyDescent="0.2">
      <c r="A19" s="1255" t="s">
        <v>692</v>
      </c>
      <c r="B19" s="1281"/>
      <c r="C19" s="1281"/>
      <c r="D19" s="1281"/>
      <c r="E19" s="1281"/>
      <c r="F19" s="1281"/>
      <c r="G19" s="1281"/>
      <c r="H19" s="1281"/>
    </row>
    <row r="20" spans="1:8" x14ac:dyDescent="0.2">
      <c r="A20" s="1255" t="s">
        <v>691</v>
      </c>
      <c r="B20" s="1281"/>
      <c r="C20" s="1281"/>
      <c r="D20" s="1281"/>
      <c r="E20" s="1281"/>
      <c r="F20" s="1281"/>
      <c r="G20" s="1281"/>
      <c r="H20" s="1281"/>
    </row>
    <row r="21" spans="1:8" ht="13.5" thickBot="1" x14ac:dyDescent="0.25">
      <c r="A21" s="1253" t="s">
        <v>1090</v>
      </c>
      <c r="B21" s="1256">
        <f t="shared" ref="B21:H21" si="5">SUM(B22:B25)</f>
        <v>0</v>
      </c>
      <c r="C21" s="1256">
        <f t="shared" si="5"/>
        <v>0</v>
      </c>
      <c r="D21" s="1256"/>
      <c r="E21" s="1256">
        <f t="shared" si="5"/>
        <v>0</v>
      </c>
      <c r="F21" s="1256">
        <f t="shared" si="5"/>
        <v>0</v>
      </c>
      <c r="G21" s="1256">
        <f t="shared" si="5"/>
        <v>0</v>
      </c>
      <c r="H21" s="1256">
        <f t="shared" si="5"/>
        <v>0</v>
      </c>
    </row>
    <row r="22" spans="1:8" ht="13.5" thickTop="1" x14ac:dyDescent="0.2">
      <c r="A22" s="1255" t="s">
        <v>689</v>
      </c>
      <c r="B22" s="1281"/>
      <c r="C22" s="1281"/>
      <c r="D22" s="1281"/>
      <c r="E22" s="1281"/>
      <c r="F22" s="1281"/>
      <c r="G22" s="1281"/>
      <c r="H22" s="1281"/>
    </row>
    <row r="23" spans="1:8" x14ac:dyDescent="0.2">
      <c r="A23" s="1255" t="s">
        <v>688</v>
      </c>
      <c r="B23" s="1281"/>
      <c r="C23" s="1281"/>
      <c r="D23" s="1281"/>
      <c r="E23" s="1281"/>
      <c r="F23" s="1281"/>
      <c r="G23" s="1281"/>
      <c r="H23" s="1281"/>
    </row>
    <row r="24" spans="1:8" x14ac:dyDescent="0.2">
      <c r="A24" s="1255" t="s">
        <v>687</v>
      </c>
      <c r="B24" s="1281"/>
      <c r="C24" s="1281"/>
      <c r="D24" s="1281"/>
      <c r="E24" s="1281"/>
      <c r="F24" s="1281"/>
      <c r="G24" s="1281"/>
      <c r="H24" s="1281"/>
    </row>
    <row r="25" spans="1:8" x14ac:dyDescent="0.2">
      <c r="A25" s="1255" t="s">
        <v>115</v>
      </c>
      <c r="B25" s="1281"/>
      <c r="C25" s="1281"/>
      <c r="D25" s="1281"/>
      <c r="E25" s="1281"/>
      <c r="F25" s="1281"/>
      <c r="G25" s="1281"/>
      <c r="H25" s="1281"/>
    </row>
    <row r="26" spans="1:8" x14ac:dyDescent="0.2">
      <c r="A26" s="1257"/>
      <c r="B26" s="1282"/>
      <c r="C26" s="1282"/>
      <c r="D26" s="1282"/>
      <c r="E26" s="1282"/>
      <c r="F26" s="1282"/>
      <c r="G26" s="1282"/>
      <c r="H26" s="1282"/>
    </row>
    <row r="27" spans="1:8" ht="13.5" thickBot="1" x14ac:dyDescent="0.25">
      <c r="A27" s="1251" t="s">
        <v>1091</v>
      </c>
      <c r="B27" s="1258">
        <f t="shared" ref="B27:H27" si="6">SUM(B28:B41)</f>
        <v>0</v>
      </c>
      <c r="C27" s="1258">
        <f t="shared" si="6"/>
        <v>0</v>
      </c>
      <c r="D27" s="1258"/>
      <c r="E27" s="1258">
        <f t="shared" si="6"/>
        <v>0</v>
      </c>
      <c r="F27" s="1258">
        <f t="shared" si="6"/>
        <v>0</v>
      </c>
      <c r="G27" s="1258">
        <f t="shared" si="6"/>
        <v>0</v>
      </c>
      <c r="H27" s="1258">
        <f t="shared" si="6"/>
        <v>0</v>
      </c>
    </row>
    <row r="28" spans="1:8" ht="13.5" thickTop="1" x14ac:dyDescent="0.2">
      <c r="A28" s="1259" t="s">
        <v>685</v>
      </c>
      <c r="B28" s="1281"/>
      <c r="C28" s="1281"/>
      <c r="D28" s="1281"/>
      <c r="E28" s="1281"/>
      <c r="F28" s="1281"/>
      <c r="G28" s="1281"/>
      <c r="H28" s="1281"/>
    </row>
    <row r="29" spans="1:8" x14ac:dyDescent="0.2">
      <c r="A29" s="1259" t="s">
        <v>684</v>
      </c>
      <c r="B29" s="1281"/>
      <c r="C29" s="1281"/>
      <c r="D29" s="1281"/>
      <c r="E29" s="1281"/>
      <c r="F29" s="1281"/>
      <c r="G29" s="1281"/>
      <c r="H29" s="1281"/>
    </row>
    <row r="30" spans="1:8" x14ac:dyDescent="0.2">
      <c r="A30" s="1259" t="s">
        <v>683</v>
      </c>
      <c r="B30" s="1281"/>
      <c r="C30" s="1281"/>
      <c r="D30" s="1281"/>
      <c r="E30" s="1281"/>
      <c r="F30" s="1281"/>
      <c r="G30" s="1281"/>
      <c r="H30" s="1281"/>
    </row>
    <row r="31" spans="1:8" x14ac:dyDescent="0.2">
      <c r="A31" s="1259" t="s">
        <v>682</v>
      </c>
      <c r="B31" s="1281"/>
      <c r="C31" s="1281"/>
      <c r="D31" s="1281"/>
      <c r="E31" s="1281"/>
      <c r="F31" s="1281"/>
      <c r="G31" s="1281"/>
      <c r="H31" s="1281"/>
    </row>
    <row r="32" spans="1:8" x14ac:dyDescent="0.2">
      <c r="A32" s="1259" t="s">
        <v>681</v>
      </c>
      <c r="B32" s="1281"/>
      <c r="C32" s="1281"/>
      <c r="D32" s="1281"/>
      <c r="E32" s="1281"/>
      <c r="F32" s="1281"/>
      <c r="G32" s="1281"/>
      <c r="H32" s="1281"/>
    </row>
    <row r="33" spans="1:8" x14ac:dyDescent="0.2">
      <c r="A33" s="1259" t="s">
        <v>680</v>
      </c>
      <c r="B33" s="1281"/>
      <c r="C33" s="1281"/>
      <c r="D33" s="1281"/>
      <c r="E33" s="1281"/>
      <c r="F33" s="1281"/>
      <c r="G33" s="1281"/>
      <c r="H33" s="1281"/>
    </row>
    <row r="34" spans="1:8" x14ac:dyDescent="0.2">
      <c r="A34" s="1259" t="s">
        <v>679</v>
      </c>
      <c r="B34" s="1281"/>
      <c r="C34" s="1281"/>
      <c r="D34" s="1281"/>
      <c r="E34" s="1281"/>
      <c r="F34" s="1281"/>
      <c r="G34" s="1281"/>
      <c r="H34" s="1281"/>
    </row>
    <row r="35" spans="1:8" x14ac:dyDescent="0.2">
      <c r="A35" s="1259" t="s">
        <v>678</v>
      </c>
      <c r="B35" s="1281"/>
      <c r="C35" s="1281"/>
      <c r="D35" s="1281"/>
      <c r="E35" s="1281"/>
      <c r="F35" s="1281"/>
      <c r="G35" s="1281"/>
      <c r="H35" s="1281"/>
    </row>
    <row r="36" spans="1:8" x14ac:dyDescent="0.2">
      <c r="A36" s="1259" t="s">
        <v>677</v>
      </c>
      <c r="B36" s="1281"/>
      <c r="C36" s="1281"/>
      <c r="D36" s="1281"/>
      <c r="E36" s="1281"/>
      <c r="F36" s="1281"/>
      <c r="G36" s="1281"/>
      <c r="H36" s="1281"/>
    </row>
    <row r="37" spans="1:8" x14ac:dyDescent="0.2">
      <c r="A37" s="1259" t="s">
        <v>676</v>
      </c>
      <c r="B37" s="1281"/>
      <c r="C37" s="1281"/>
      <c r="D37" s="1281"/>
      <c r="E37" s="1281"/>
      <c r="F37" s="1281"/>
      <c r="G37" s="1281"/>
      <c r="H37" s="1281"/>
    </row>
    <row r="38" spans="1:8" x14ac:dyDescent="0.2">
      <c r="A38" s="1259" t="s">
        <v>675</v>
      </c>
      <c r="B38" s="1281"/>
      <c r="C38" s="1281"/>
      <c r="D38" s="1281"/>
      <c r="E38" s="1281"/>
      <c r="F38" s="1281"/>
      <c r="G38" s="1281"/>
      <c r="H38" s="1281"/>
    </row>
    <row r="39" spans="1:8" x14ac:dyDescent="0.2">
      <c r="A39" s="1259" t="s">
        <v>674</v>
      </c>
      <c r="B39" s="1281"/>
      <c r="C39" s="1281"/>
      <c r="D39" s="1281"/>
      <c r="E39" s="1281"/>
      <c r="F39" s="1281"/>
      <c r="G39" s="1281"/>
      <c r="H39" s="1281"/>
    </row>
    <row r="40" spans="1:8" x14ac:dyDescent="0.2">
      <c r="A40" s="1259" t="s">
        <v>673</v>
      </c>
      <c r="B40" s="1281"/>
      <c r="C40" s="1281"/>
      <c r="D40" s="1281"/>
      <c r="E40" s="1281"/>
      <c r="F40" s="1281"/>
      <c r="G40" s="1281"/>
      <c r="H40" s="1281"/>
    </row>
    <row r="41" spans="1:8" x14ac:dyDescent="0.2">
      <c r="A41" s="1259" t="s">
        <v>115</v>
      </c>
      <c r="B41" s="1281"/>
      <c r="C41" s="1281"/>
      <c r="D41" s="1281"/>
      <c r="E41" s="1281"/>
      <c r="F41" s="1281"/>
      <c r="G41" s="1281"/>
      <c r="H41" s="1281"/>
    </row>
    <row r="42" spans="1:8" x14ac:dyDescent="0.2">
      <c r="A42" s="1976" t="s">
        <v>1092</v>
      </c>
      <c r="B42" s="1977"/>
      <c r="C42" s="1977"/>
      <c r="D42" s="1977"/>
      <c r="E42" s="1977"/>
      <c r="F42" s="1977"/>
      <c r="G42" s="1977"/>
      <c r="H42" s="1978"/>
    </row>
    <row r="43" spans="1:8" x14ac:dyDescent="0.2">
      <c r="A43" s="1260"/>
      <c r="B43" s="1261"/>
      <c r="C43" s="1261"/>
      <c r="D43" s="1261"/>
      <c r="E43" s="1261"/>
      <c r="F43" s="1261"/>
      <c r="G43" s="1261"/>
      <c r="H43" s="1261"/>
    </row>
    <row r="44" spans="1:8" x14ac:dyDescent="0.2">
      <c r="A44" s="1976" t="s">
        <v>1256</v>
      </c>
      <c r="B44" s="1977"/>
      <c r="C44" s="1977"/>
      <c r="D44" s="1977"/>
      <c r="E44" s="1977"/>
      <c r="F44" s="1977"/>
      <c r="G44" s="1977"/>
      <c r="H44" s="1978"/>
    </row>
    <row r="45" spans="1:8" ht="16.5" x14ac:dyDescent="0.3">
      <c r="A45" s="1984" t="s">
        <v>1571</v>
      </c>
      <c r="B45" s="1985"/>
      <c r="C45" s="1985"/>
      <c r="D45" s="1985"/>
      <c r="E45" s="1985"/>
      <c r="F45" s="1985"/>
      <c r="G45" s="1985"/>
      <c r="H45" s="1986"/>
    </row>
    <row r="46" spans="1:8" x14ac:dyDescent="0.2">
      <c r="A46" s="2193" t="s">
        <v>1045</v>
      </c>
      <c r="B46" s="2194"/>
      <c r="C46" s="2194"/>
      <c r="D46" s="2194"/>
      <c r="E46" s="2194"/>
      <c r="F46" s="2194"/>
      <c r="G46" s="2194"/>
      <c r="H46" s="2195"/>
    </row>
    <row r="47" spans="1:8" ht="30.75" customHeight="1" x14ac:dyDescent="0.2">
      <c r="A47" s="2479" t="s">
        <v>35</v>
      </c>
      <c r="B47" s="1949" t="s">
        <v>1618</v>
      </c>
      <c r="C47" s="2034" t="s">
        <v>1619</v>
      </c>
      <c r="D47" s="2474"/>
      <c r="E47" s="2034"/>
      <c r="F47" s="2475" t="s">
        <v>708</v>
      </c>
      <c r="G47" s="2475"/>
      <c r="H47" s="2475"/>
    </row>
    <row r="48" spans="1:8" ht="25.5" x14ac:dyDescent="0.2">
      <c r="A48" s="2480"/>
      <c r="B48" s="1248" t="s">
        <v>95</v>
      </c>
      <c r="C48" s="1248" t="s">
        <v>98</v>
      </c>
      <c r="D48" s="1248" t="s">
        <v>139</v>
      </c>
      <c r="E48" s="1248" t="s">
        <v>707</v>
      </c>
      <c r="F48" s="1248" t="s">
        <v>706</v>
      </c>
      <c r="G48" s="1248" t="s">
        <v>705</v>
      </c>
      <c r="H48" s="1248" t="s">
        <v>704</v>
      </c>
    </row>
    <row r="49" spans="1:8" s="1263" customFormat="1" x14ac:dyDescent="0.2">
      <c r="A49" s="1249" t="s">
        <v>1085</v>
      </c>
      <c r="B49" s="1262"/>
      <c r="C49" s="1262"/>
      <c r="D49" s="1262"/>
      <c r="E49" s="1262"/>
      <c r="F49" s="1262"/>
      <c r="G49" s="1262"/>
      <c r="H49" s="1262"/>
    </row>
    <row r="50" spans="1:8" s="1263" customFormat="1" ht="13.5" thickBot="1" x14ac:dyDescent="0.25">
      <c r="A50" s="1251" t="s">
        <v>1083</v>
      </c>
      <c r="B50" s="1264">
        <f>SUM(B51:B52)</f>
        <v>0</v>
      </c>
      <c r="C50" s="1264">
        <f>SUM(C51:C52)</f>
        <v>0</v>
      </c>
      <c r="D50" s="1264"/>
      <c r="E50" s="1264">
        <f>SUM(E51:E52)</f>
        <v>0</v>
      </c>
      <c r="F50" s="1264">
        <f>SUM(F51:F52)</f>
        <v>0</v>
      </c>
      <c r="G50" s="1264">
        <f>SUM(G51:G52)</f>
        <v>0</v>
      </c>
      <c r="H50" s="1264">
        <f>SUM(H51:H52)</f>
        <v>0</v>
      </c>
    </row>
    <row r="51" spans="1:8" s="1263" customFormat="1" ht="13.5" thickTop="1" x14ac:dyDescent="0.2">
      <c r="A51" s="1259" t="s">
        <v>671</v>
      </c>
      <c r="B51" s="1283"/>
      <c r="C51" s="1283"/>
      <c r="D51" s="1283"/>
      <c r="E51" s="1283"/>
      <c r="F51" s="1283"/>
      <c r="G51" s="1283"/>
      <c r="H51" s="1283"/>
    </row>
    <row r="52" spans="1:8" s="1263" customFormat="1" x14ac:dyDescent="0.2">
      <c r="A52" s="1259" t="s">
        <v>115</v>
      </c>
      <c r="B52" s="1283"/>
      <c r="C52" s="1283"/>
      <c r="D52" s="1283"/>
      <c r="E52" s="1283"/>
      <c r="F52" s="1283"/>
      <c r="G52" s="1283"/>
      <c r="H52" s="1283"/>
    </row>
    <row r="53" spans="1:8" s="1263" customFormat="1" x14ac:dyDescent="0.2">
      <c r="A53" s="1257"/>
      <c r="B53" s="1282"/>
      <c r="C53" s="1282"/>
      <c r="D53" s="1282"/>
      <c r="E53" s="1282"/>
      <c r="F53" s="1282"/>
      <c r="G53" s="1282"/>
      <c r="H53" s="1282"/>
    </row>
    <row r="54" spans="1:8" s="1263" customFormat="1" ht="13.5" thickBot="1" x14ac:dyDescent="0.25">
      <c r="A54" s="1251" t="s">
        <v>1084</v>
      </c>
      <c r="B54" s="1258">
        <f>SUM(B55:B56)</f>
        <v>0</v>
      </c>
      <c r="C54" s="1258">
        <f>SUM(C55:C56)</f>
        <v>0</v>
      </c>
      <c r="D54" s="1258"/>
      <c r="E54" s="1258">
        <f>SUM(E55:E56)</f>
        <v>0</v>
      </c>
      <c r="F54" s="1258">
        <f>SUM(F55:F56)</f>
        <v>0</v>
      </c>
      <c r="G54" s="1258">
        <f>SUM(G55:G56)</f>
        <v>0</v>
      </c>
      <c r="H54" s="1258">
        <f>SUM(H55:H56)</f>
        <v>0</v>
      </c>
    </row>
    <row r="55" spans="1:8" s="1263" customFormat="1" ht="13.5" thickTop="1" x14ac:dyDescent="0.2">
      <c r="A55" s="1259" t="s">
        <v>669</v>
      </c>
      <c r="B55" s="1281"/>
      <c r="C55" s="1281"/>
      <c r="D55" s="1281"/>
      <c r="E55" s="1281"/>
      <c r="F55" s="1281"/>
      <c r="G55" s="1281"/>
      <c r="H55" s="1281"/>
    </row>
    <row r="56" spans="1:8" x14ac:dyDescent="0.2">
      <c r="A56" s="1259" t="s">
        <v>115</v>
      </c>
      <c r="B56" s="1284"/>
      <c r="C56" s="1281"/>
      <c r="D56" s="1281"/>
      <c r="E56" s="1281"/>
      <c r="F56" s="1281"/>
      <c r="G56" s="1281"/>
      <c r="H56" s="1281"/>
    </row>
    <row r="57" spans="1:8" x14ac:dyDescent="0.2">
      <c r="A57" s="1265"/>
      <c r="B57" s="1250"/>
      <c r="C57" s="1250"/>
      <c r="D57" s="1250"/>
      <c r="E57" s="1250"/>
      <c r="F57" s="1250"/>
      <c r="G57" s="1250"/>
      <c r="H57" s="1250"/>
    </row>
    <row r="58" spans="1:8" ht="13.5" thickBot="1" x14ac:dyDescent="0.25">
      <c r="A58" s="1251" t="s">
        <v>668</v>
      </c>
      <c r="B58" s="1258">
        <f t="shared" ref="B58:H58" si="7">SUM(B59:B70)</f>
        <v>0</v>
      </c>
      <c r="C58" s="1258">
        <f t="shared" si="7"/>
        <v>0</v>
      </c>
      <c r="D58" s="1258"/>
      <c r="E58" s="1258">
        <f t="shared" si="7"/>
        <v>0</v>
      </c>
      <c r="F58" s="1258">
        <f t="shared" si="7"/>
        <v>0</v>
      </c>
      <c r="G58" s="1258">
        <f t="shared" si="7"/>
        <v>0</v>
      </c>
      <c r="H58" s="1258">
        <f t="shared" si="7"/>
        <v>0</v>
      </c>
    </row>
    <row r="59" spans="1:8" ht="13.5" thickTop="1" x14ac:dyDescent="0.2">
      <c r="A59" s="1259" t="s">
        <v>667</v>
      </c>
      <c r="B59" s="1281"/>
      <c r="C59" s="1281"/>
      <c r="D59" s="1281"/>
      <c r="E59" s="1281"/>
      <c r="F59" s="1281"/>
      <c r="G59" s="1281"/>
      <c r="H59" s="1281"/>
    </row>
    <row r="60" spans="1:8" x14ac:dyDescent="0.2">
      <c r="A60" s="1259" t="s">
        <v>651</v>
      </c>
      <c r="B60" s="1281"/>
      <c r="C60" s="1281"/>
      <c r="D60" s="1281"/>
      <c r="E60" s="1281"/>
      <c r="F60" s="1281"/>
      <c r="G60" s="1281"/>
      <c r="H60" s="1281"/>
    </row>
    <row r="61" spans="1:8" x14ac:dyDescent="0.2">
      <c r="A61" s="1259" t="s">
        <v>666</v>
      </c>
      <c r="B61" s="1281"/>
      <c r="C61" s="1281"/>
      <c r="D61" s="1281"/>
      <c r="E61" s="1281"/>
      <c r="F61" s="1281"/>
      <c r="G61" s="1281"/>
      <c r="H61" s="1281"/>
    </row>
    <row r="62" spans="1:8" x14ac:dyDescent="0.2">
      <c r="A62" s="1259" t="s">
        <v>665</v>
      </c>
      <c r="B62" s="1281"/>
      <c r="C62" s="1281"/>
      <c r="D62" s="1281"/>
      <c r="E62" s="1281"/>
      <c r="F62" s="1281"/>
      <c r="G62" s="1281"/>
      <c r="H62" s="1281"/>
    </row>
    <row r="63" spans="1:8" x14ac:dyDescent="0.2">
      <c r="A63" s="1259" t="s">
        <v>664</v>
      </c>
      <c r="B63" s="1281"/>
      <c r="C63" s="1281"/>
      <c r="D63" s="1281"/>
      <c r="E63" s="1281"/>
      <c r="F63" s="1281"/>
      <c r="G63" s="1281"/>
      <c r="H63" s="1281"/>
    </row>
    <row r="64" spans="1:8" x14ac:dyDescent="0.2">
      <c r="A64" s="1259" t="s">
        <v>663</v>
      </c>
      <c r="B64" s="1281"/>
      <c r="C64" s="1281"/>
      <c r="D64" s="1281"/>
      <c r="E64" s="1281"/>
      <c r="F64" s="1281"/>
      <c r="G64" s="1281"/>
      <c r="H64" s="1281"/>
    </row>
    <row r="65" spans="1:8" x14ac:dyDescent="0.2">
      <c r="A65" s="1259" t="s">
        <v>662</v>
      </c>
      <c r="B65" s="1281"/>
      <c r="C65" s="1281"/>
      <c r="D65" s="1281"/>
      <c r="E65" s="1281"/>
      <c r="F65" s="1281"/>
      <c r="G65" s="1281"/>
      <c r="H65" s="1281"/>
    </row>
    <row r="66" spans="1:8" x14ac:dyDescent="0.2">
      <c r="A66" s="1259" t="s">
        <v>661</v>
      </c>
      <c r="B66" s="1281"/>
      <c r="C66" s="1281"/>
      <c r="D66" s="1281"/>
      <c r="E66" s="1281"/>
      <c r="F66" s="1281"/>
      <c r="G66" s="1281"/>
      <c r="H66" s="1281"/>
    </row>
    <row r="67" spans="1:8" x14ac:dyDescent="0.2">
      <c r="A67" s="1259" t="s">
        <v>660</v>
      </c>
      <c r="B67" s="1281"/>
      <c r="C67" s="1281"/>
      <c r="D67" s="1281"/>
      <c r="E67" s="1281"/>
      <c r="F67" s="1281"/>
      <c r="G67" s="1281"/>
      <c r="H67" s="1281"/>
    </row>
    <row r="68" spans="1:8" x14ac:dyDescent="0.2">
      <c r="A68" s="1259" t="s">
        <v>659</v>
      </c>
      <c r="B68" s="1281"/>
      <c r="C68" s="1281"/>
      <c r="D68" s="1281"/>
      <c r="E68" s="1281"/>
      <c r="F68" s="1281"/>
      <c r="G68" s="1281"/>
      <c r="H68" s="1281"/>
    </row>
    <row r="69" spans="1:8" x14ac:dyDescent="0.2">
      <c r="A69" s="1259" t="s">
        <v>658</v>
      </c>
      <c r="B69" s="1281"/>
      <c r="C69" s="1281"/>
      <c r="D69" s="1281"/>
      <c r="E69" s="1281"/>
      <c r="F69" s="1281"/>
      <c r="G69" s="1281"/>
      <c r="H69" s="1281"/>
    </row>
    <row r="70" spans="1:8" x14ac:dyDescent="0.2">
      <c r="A70" s="1259" t="s">
        <v>115</v>
      </c>
      <c r="B70" s="1281"/>
      <c r="C70" s="1281"/>
      <c r="D70" s="1281"/>
      <c r="E70" s="1281"/>
      <c r="F70" s="1281"/>
      <c r="G70" s="1281"/>
      <c r="H70" s="1281"/>
    </row>
    <row r="71" spans="1:8" x14ac:dyDescent="0.2">
      <c r="A71" s="1266"/>
      <c r="B71" s="1282"/>
      <c r="C71" s="1282"/>
      <c r="D71" s="1282"/>
      <c r="E71" s="1282"/>
      <c r="F71" s="1282"/>
      <c r="G71" s="1282"/>
      <c r="H71" s="1282"/>
    </row>
    <row r="72" spans="1:8" ht="13.5" thickBot="1" x14ac:dyDescent="0.25">
      <c r="A72" s="1251" t="s">
        <v>657</v>
      </c>
      <c r="B72" s="1264">
        <f t="shared" ref="B72:H72" si="8">SUM(B73:B74)</f>
        <v>0</v>
      </c>
      <c r="C72" s="1264">
        <f t="shared" si="8"/>
        <v>0</v>
      </c>
      <c r="D72" s="1264"/>
      <c r="E72" s="1264">
        <f t="shared" si="8"/>
        <v>0</v>
      </c>
      <c r="F72" s="1264">
        <f t="shared" si="8"/>
        <v>0</v>
      </c>
      <c r="G72" s="1264">
        <f t="shared" si="8"/>
        <v>0</v>
      </c>
      <c r="H72" s="1264">
        <f t="shared" si="8"/>
        <v>0</v>
      </c>
    </row>
    <row r="73" spans="1:8" ht="13.5" thickTop="1" x14ac:dyDescent="0.2">
      <c r="A73" s="1267" t="s">
        <v>655</v>
      </c>
      <c r="B73" s="1281"/>
      <c r="C73" s="1281"/>
      <c r="D73" s="1281"/>
      <c r="E73" s="1281"/>
      <c r="F73" s="1281"/>
      <c r="G73" s="1281"/>
      <c r="H73" s="1281"/>
    </row>
    <row r="74" spans="1:8" x14ac:dyDescent="0.2">
      <c r="A74" s="1267"/>
      <c r="B74" s="1281"/>
      <c r="C74" s="1281"/>
      <c r="D74" s="1281"/>
      <c r="E74" s="1281"/>
      <c r="F74" s="1281"/>
      <c r="G74" s="1281"/>
      <c r="H74" s="1281"/>
    </row>
    <row r="75" spans="1:8" x14ac:dyDescent="0.2">
      <c r="A75" s="1266"/>
      <c r="B75" s="1282"/>
      <c r="C75" s="1282"/>
      <c r="D75" s="1282"/>
      <c r="E75" s="1282"/>
      <c r="F75" s="1282"/>
      <c r="G75" s="1282"/>
      <c r="H75" s="1282"/>
    </row>
    <row r="76" spans="1:8" ht="13.5" thickBot="1" x14ac:dyDescent="0.25">
      <c r="A76" s="1251" t="s">
        <v>656</v>
      </c>
      <c r="B76" s="1264">
        <f t="shared" ref="B76:H76" si="9">SUM(B77:B78)</f>
        <v>0</v>
      </c>
      <c r="C76" s="1264">
        <f t="shared" si="9"/>
        <v>0</v>
      </c>
      <c r="D76" s="1264"/>
      <c r="E76" s="1264">
        <f t="shared" si="9"/>
        <v>0</v>
      </c>
      <c r="F76" s="1264">
        <f t="shared" si="9"/>
        <v>0</v>
      </c>
      <c r="G76" s="1264">
        <f t="shared" si="9"/>
        <v>0</v>
      </c>
      <c r="H76" s="1264">
        <f t="shared" si="9"/>
        <v>0</v>
      </c>
    </row>
    <row r="77" spans="1:8" ht="13.5" thickTop="1" x14ac:dyDescent="0.2">
      <c r="A77" s="1267" t="s">
        <v>655</v>
      </c>
      <c r="B77" s="1281"/>
      <c r="C77" s="1281"/>
      <c r="D77" s="1281"/>
      <c r="E77" s="1281"/>
      <c r="F77" s="1281"/>
      <c r="G77" s="1281"/>
      <c r="H77" s="1281"/>
    </row>
    <row r="78" spans="1:8" x14ac:dyDescent="0.2">
      <c r="A78" s="1267"/>
      <c r="B78" s="1281"/>
      <c r="C78" s="1281"/>
      <c r="D78" s="1281"/>
      <c r="E78" s="1281"/>
      <c r="F78" s="1281"/>
      <c r="G78" s="1281"/>
      <c r="H78" s="1281"/>
    </row>
    <row r="79" spans="1:8" x14ac:dyDescent="0.2">
      <c r="A79" s="1257"/>
      <c r="B79" s="1282"/>
      <c r="C79" s="1282"/>
      <c r="D79" s="1282"/>
      <c r="E79" s="1282"/>
      <c r="F79" s="1282"/>
      <c r="G79" s="1282"/>
      <c r="H79" s="1282"/>
    </row>
    <row r="80" spans="1:8" ht="13.5" thickBot="1" x14ac:dyDescent="0.25">
      <c r="A80" s="1251" t="s">
        <v>654</v>
      </c>
      <c r="B80" s="1264">
        <f t="shared" ref="B80:H80" si="10">SUM(B81:B82)</f>
        <v>0</v>
      </c>
      <c r="C80" s="1264">
        <f t="shared" si="10"/>
        <v>0</v>
      </c>
      <c r="D80" s="1264"/>
      <c r="E80" s="1264">
        <f t="shared" si="10"/>
        <v>0</v>
      </c>
      <c r="F80" s="1264">
        <f t="shared" si="10"/>
        <v>0</v>
      </c>
      <c r="G80" s="1264">
        <f t="shared" si="10"/>
        <v>0</v>
      </c>
      <c r="H80" s="1264">
        <f t="shared" si="10"/>
        <v>0</v>
      </c>
    </row>
    <row r="81" spans="1:8" ht="13.5" thickTop="1" x14ac:dyDescent="0.2">
      <c r="A81" s="1259" t="s">
        <v>653</v>
      </c>
      <c r="B81" s="1281"/>
      <c r="C81" s="1281"/>
      <c r="D81" s="1281"/>
      <c r="E81" s="1281"/>
      <c r="F81" s="1281"/>
      <c r="G81" s="1281"/>
      <c r="H81" s="1281"/>
    </row>
    <row r="82" spans="1:8" x14ac:dyDescent="0.2">
      <c r="A82" s="1268" t="s">
        <v>1710</v>
      </c>
      <c r="B82" s="1281"/>
      <c r="C82" s="1281"/>
      <c r="D82" s="1281"/>
      <c r="E82" s="1281"/>
      <c r="F82" s="1281"/>
      <c r="G82" s="1281"/>
      <c r="H82" s="1281"/>
    </row>
    <row r="83" spans="1:8" x14ac:dyDescent="0.2">
      <c r="A83" s="1257"/>
      <c r="B83" s="1285"/>
      <c r="C83" s="1285"/>
      <c r="D83" s="1285"/>
      <c r="E83" s="1285"/>
      <c r="F83" s="1285"/>
      <c r="G83" s="1285"/>
      <c r="H83" s="1285"/>
    </row>
    <row r="84" spans="1:8" ht="13.5" thickBot="1" x14ac:dyDescent="0.25">
      <c r="A84" s="1270" t="s">
        <v>652</v>
      </c>
      <c r="B84" s="1258">
        <f>B6+B27+B50+B54+B58+B80+B72+B76</f>
        <v>0</v>
      </c>
      <c r="C84" s="1258">
        <f>C6+C27+C50+C54+C58+C80+C72+C76</f>
        <v>0</v>
      </c>
      <c r="D84" s="1258"/>
      <c r="E84" s="1258">
        <f>E6+E27+E50+E54+E58+E80+E72+E76</f>
        <v>0</v>
      </c>
      <c r="F84" s="1258">
        <f t="shared" ref="F84:H84" si="11">F6+F27+F50+F54+F58+F80+F72+F76</f>
        <v>0</v>
      </c>
      <c r="G84" s="1258">
        <f t="shared" si="11"/>
        <v>0</v>
      </c>
      <c r="H84" s="1258">
        <f t="shared" si="11"/>
        <v>0</v>
      </c>
    </row>
    <row r="85" spans="1:8" ht="13.5" thickTop="1" x14ac:dyDescent="0.2">
      <c r="A85" s="1271"/>
      <c r="B85" s="1272"/>
      <c r="C85" s="1272"/>
      <c r="D85" s="1272"/>
      <c r="E85" s="1272"/>
      <c r="F85" s="1272"/>
      <c r="G85" s="1272"/>
      <c r="H85" s="1273"/>
    </row>
    <row r="86" spans="1:8" ht="13.5" thickBot="1" x14ac:dyDescent="0.25">
      <c r="A86" s="1274" t="s">
        <v>651</v>
      </c>
      <c r="B86" s="1258">
        <f t="shared" ref="B86:H86" si="12">SUM(B87:B90)</f>
        <v>0</v>
      </c>
      <c r="C86" s="1258">
        <f t="shared" si="12"/>
        <v>0</v>
      </c>
      <c r="D86" s="1258"/>
      <c r="E86" s="1258">
        <f t="shared" si="12"/>
        <v>0</v>
      </c>
      <c r="F86" s="1258">
        <f t="shared" si="12"/>
        <v>0</v>
      </c>
      <c r="G86" s="1258">
        <f t="shared" si="12"/>
        <v>0</v>
      </c>
      <c r="H86" s="1258">
        <f t="shared" si="12"/>
        <v>0</v>
      </c>
    </row>
    <row r="87" spans="1:8" ht="13.5" thickTop="1" x14ac:dyDescent="0.2">
      <c r="A87" s="1275" t="s">
        <v>512</v>
      </c>
      <c r="B87" s="1281"/>
      <c r="C87" s="1281"/>
      <c r="D87" s="1281"/>
      <c r="E87" s="1281"/>
      <c r="F87" s="1281"/>
      <c r="G87" s="1281"/>
      <c r="H87" s="1281"/>
    </row>
    <row r="88" spans="1:8" x14ac:dyDescent="0.2">
      <c r="A88" s="1275" t="s">
        <v>650</v>
      </c>
      <c r="B88" s="1281"/>
      <c r="C88" s="1281"/>
      <c r="D88" s="1281"/>
      <c r="E88" s="1281"/>
      <c r="F88" s="1281"/>
      <c r="G88" s="1281"/>
      <c r="H88" s="1281"/>
    </row>
    <row r="89" spans="1:8" x14ac:dyDescent="0.2">
      <c r="A89" s="1275" t="s">
        <v>649</v>
      </c>
      <c r="B89" s="1281"/>
      <c r="C89" s="1281"/>
      <c r="D89" s="1281"/>
      <c r="E89" s="1281"/>
      <c r="F89" s="1281"/>
      <c r="G89" s="1281"/>
      <c r="H89" s="1281"/>
    </row>
    <row r="90" spans="1:8" x14ac:dyDescent="0.2">
      <c r="A90" s="1276" t="s">
        <v>648</v>
      </c>
      <c r="B90" s="1286"/>
      <c r="C90" s="1286"/>
      <c r="D90" s="1286"/>
      <c r="E90" s="1286"/>
      <c r="F90" s="1286"/>
      <c r="G90" s="1286"/>
      <c r="H90" s="1286"/>
    </row>
    <row r="91" spans="1:8" x14ac:dyDescent="0.2">
      <c r="A91" s="1979" t="s">
        <v>825</v>
      </c>
      <c r="B91" s="1980"/>
      <c r="C91" s="1980"/>
      <c r="D91" s="1980"/>
      <c r="E91" s="1980"/>
      <c r="F91" s="1167"/>
      <c r="G91" s="1167"/>
      <c r="H91" s="1204" t="s">
        <v>1568</v>
      </c>
    </row>
    <row r="95" spans="1:8" ht="16.5" x14ac:dyDescent="0.3">
      <c r="A95" s="2191" t="s">
        <v>1570</v>
      </c>
      <c r="B95" s="1985"/>
      <c r="C95" s="1985"/>
      <c r="D95" s="1985"/>
      <c r="E95" s="1985"/>
      <c r="F95" s="1985"/>
      <c r="G95" s="1985"/>
      <c r="H95" s="2192"/>
    </row>
    <row r="96" spans="1:8" x14ac:dyDescent="0.2">
      <c r="A96" s="2193" t="s">
        <v>1045</v>
      </c>
      <c r="B96" s="2194"/>
      <c r="C96" s="2194"/>
      <c r="D96" s="2194"/>
      <c r="E96" s="2194"/>
      <c r="F96" s="2194"/>
      <c r="G96" s="2194"/>
      <c r="H96" s="2195"/>
    </row>
    <row r="97" spans="1:8" ht="15" customHeight="1" x14ac:dyDescent="0.2">
      <c r="A97" s="2476" t="s">
        <v>35</v>
      </c>
      <c r="B97" s="1949" t="s">
        <v>1618</v>
      </c>
      <c r="C97" s="2034" t="s">
        <v>1619</v>
      </c>
      <c r="D97" s="2474"/>
      <c r="E97" s="2034"/>
      <c r="F97" s="2475" t="s">
        <v>708</v>
      </c>
      <c r="G97" s="2475"/>
      <c r="H97" s="2475"/>
    </row>
    <row r="98" spans="1:8" ht="25.5" x14ac:dyDescent="0.2">
      <c r="A98" s="2477"/>
      <c r="B98" s="1248" t="s">
        <v>95</v>
      </c>
      <c r="C98" s="1248" t="s">
        <v>98</v>
      </c>
      <c r="D98" s="1277" t="s">
        <v>139</v>
      </c>
      <c r="E98" s="1248" t="s">
        <v>707</v>
      </c>
      <c r="F98" s="1248" t="s">
        <v>706</v>
      </c>
      <c r="G98" s="1248" t="s">
        <v>705</v>
      </c>
      <c r="H98" s="1248" t="s">
        <v>704</v>
      </c>
    </row>
    <row r="99" spans="1:8" x14ac:dyDescent="0.2">
      <c r="A99" s="1251" t="s">
        <v>1085</v>
      </c>
      <c r="B99" s="1250"/>
      <c r="C99" s="1250"/>
      <c r="D99" s="1250"/>
      <c r="E99" s="1250"/>
      <c r="F99" s="1250"/>
      <c r="G99" s="1250"/>
      <c r="H99" s="1250"/>
    </row>
    <row r="100" spans="1:8" ht="13.5" thickBot="1" x14ac:dyDescent="0.25">
      <c r="A100" s="1251" t="s">
        <v>1082</v>
      </c>
      <c r="B100" s="1258">
        <f t="shared" ref="B100:H100" si="13">B101+B104+B108+B112+B115</f>
        <v>0</v>
      </c>
      <c r="C100" s="1258">
        <f t="shared" si="13"/>
        <v>0</v>
      </c>
      <c r="D100" s="1258"/>
      <c r="E100" s="1258">
        <f t="shared" si="13"/>
        <v>0</v>
      </c>
      <c r="F100" s="1258">
        <f t="shared" si="13"/>
        <v>0</v>
      </c>
      <c r="G100" s="1258">
        <f t="shared" si="13"/>
        <v>0</v>
      </c>
      <c r="H100" s="1258">
        <f t="shared" si="13"/>
        <v>0</v>
      </c>
    </row>
    <row r="101" spans="1:8" ht="14.25" thickTop="1" thickBot="1" x14ac:dyDescent="0.25">
      <c r="A101" s="1259" t="s">
        <v>1093</v>
      </c>
      <c r="B101" s="1278">
        <f t="shared" ref="B101:H101" si="14">SUM(B102:B103)</f>
        <v>0</v>
      </c>
      <c r="C101" s="1278">
        <f t="shared" si="14"/>
        <v>0</v>
      </c>
      <c r="D101" s="1278"/>
      <c r="E101" s="1278">
        <f t="shared" si="14"/>
        <v>0</v>
      </c>
      <c r="F101" s="1278">
        <f t="shared" si="14"/>
        <v>0</v>
      </c>
      <c r="G101" s="1278">
        <f t="shared" si="14"/>
        <v>0</v>
      </c>
      <c r="H101" s="1278">
        <f t="shared" si="14"/>
        <v>0</v>
      </c>
    </row>
    <row r="102" spans="1:8" ht="13.5" thickTop="1" x14ac:dyDescent="0.2">
      <c r="A102" s="1255" t="s">
        <v>702</v>
      </c>
      <c r="B102" s="1281"/>
      <c r="C102" s="1281"/>
      <c r="D102" s="1281"/>
      <c r="E102" s="1281"/>
      <c r="F102" s="1281"/>
      <c r="G102" s="1281"/>
      <c r="H102" s="1281"/>
    </row>
    <row r="103" spans="1:8" x14ac:dyDescent="0.2">
      <c r="A103" s="1255" t="s">
        <v>701</v>
      </c>
      <c r="B103" s="1281"/>
      <c r="C103" s="1281"/>
      <c r="D103" s="1281"/>
      <c r="E103" s="1281"/>
      <c r="F103" s="1281"/>
      <c r="G103" s="1281"/>
      <c r="H103" s="1281"/>
    </row>
    <row r="104" spans="1:8" ht="13.5" thickBot="1" x14ac:dyDescent="0.25">
      <c r="A104" s="1253" t="s">
        <v>1087</v>
      </c>
      <c r="B104" s="1256">
        <f t="shared" ref="B104:H104" si="15">SUM(B105:B107)</f>
        <v>0</v>
      </c>
      <c r="C104" s="1256">
        <f t="shared" si="15"/>
        <v>0</v>
      </c>
      <c r="D104" s="1256"/>
      <c r="E104" s="1256">
        <f t="shared" si="15"/>
        <v>0</v>
      </c>
      <c r="F104" s="1256">
        <f t="shared" si="15"/>
        <v>0</v>
      </c>
      <c r="G104" s="1256">
        <f t="shared" si="15"/>
        <v>0</v>
      </c>
      <c r="H104" s="1256">
        <f t="shared" si="15"/>
        <v>0</v>
      </c>
    </row>
    <row r="105" spans="1:8" ht="13.5" thickTop="1" x14ac:dyDescent="0.2">
      <c r="A105" s="1255" t="s">
        <v>699</v>
      </c>
      <c r="B105" s="1281"/>
      <c r="C105" s="1281"/>
      <c r="D105" s="1281"/>
      <c r="E105" s="1281"/>
      <c r="F105" s="1281"/>
      <c r="G105" s="1281"/>
      <c r="H105" s="1281"/>
    </row>
    <row r="106" spans="1:8" x14ac:dyDescent="0.2">
      <c r="A106" s="1255" t="s">
        <v>698</v>
      </c>
      <c r="B106" s="1281"/>
      <c r="C106" s="1281"/>
      <c r="D106" s="1281"/>
      <c r="E106" s="1281"/>
      <c r="F106" s="1281"/>
      <c r="G106" s="1281"/>
      <c r="H106" s="1281"/>
    </row>
    <row r="107" spans="1:8" x14ac:dyDescent="0.2">
      <c r="A107" s="1255" t="s">
        <v>697</v>
      </c>
      <c r="B107" s="1281"/>
      <c r="C107" s="1281"/>
      <c r="D107" s="1281"/>
      <c r="E107" s="1281"/>
      <c r="F107" s="1281"/>
      <c r="G107" s="1281"/>
      <c r="H107" s="1281"/>
    </row>
    <row r="108" spans="1:8" ht="13.5" thickBot="1" x14ac:dyDescent="0.25">
      <c r="A108" s="1253" t="s">
        <v>1088</v>
      </c>
      <c r="B108" s="1256">
        <f t="shared" ref="B108:H108" si="16">SUM(B109:B111)</f>
        <v>0</v>
      </c>
      <c r="C108" s="1256">
        <f t="shared" si="16"/>
        <v>0</v>
      </c>
      <c r="D108" s="1256"/>
      <c r="E108" s="1256">
        <f t="shared" si="16"/>
        <v>0</v>
      </c>
      <c r="F108" s="1256">
        <f t="shared" si="16"/>
        <v>0</v>
      </c>
      <c r="G108" s="1256">
        <f t="shared" si="16"/>
        <v>0</v>
      </c>
      <c r="H108" s="1256">
        <f t="shared" si="16"/>
        <v>0</v>
      </c>
    </row>
    <row r="109" spans="1:8" ht="13.5" thickTop="1" x14ac:dyDescent="0.2">
      <c r="A109" s="1255" t="s">
        <v>695</v>
      </c>
      <c r="B109" s="1281"/>
      <c r="C109" s="1281"/>
      <c r="D109" s="1281"/>
      <c r="E109" s="1281"/>
      <c r="F109" s="1281"/>
      <c r="G109" s="1281"/>
      <c r="H109" s="1281"/>
    </row>
    <row r="110" spans="1:8" x14ac:dyDescent="0.2">
      <c r="A110" s="1255" t="s">
        <v>694</v>
      </c>
      <c r="B110" s="1281"/>
      <c r="C110" s="1281"/>
      <c r="D110" s="1281"/>
      <c r="E110" s="1281"/>
      <c r="F110" s="1281"/>
      <c r="G110" s="1281"/>
      <c r="H110" s="1281"/>
    </row>
    <row r="111" spans="1:8" x14ac:dyDescent="0.2">
      <c r="A111" s="1255" t="s">
        <v>692</v>
      </c>
      <c r="B111" s="1281"/>
      <c r="C111" s="1281"/>
      <c r="D111" s="1281"/>
      <c r="E111" s="1281"/>
      <c r="F111" s="1281"/>
      <c r="G111" s="1281"/>
      <c r="H111" s="1281"/>
    </row>
    <row r="112" spans="1:8" ht="13.5" thickBot="1" x14ac:dyDescent="0.25">
      <c r="A112" s="1253" t="s">
        <v>1089</v>
      </c>
      <c r="B112" s="1256">
        <f t="shared" ref="B112:H112" si="17">SUM(B113:B114)</f>
        <v>0</v>
      </c>
      <c r="C112" s="1256">
        <f t="shared" si="17"/>
        <v>0</v>
      </c>
      <c r="D112" s="1256"/>
      <c r="E112" s="1256">
        <f t="shared" si="17"/>
        <v>0</v>
      </c>
      <c r="F112" s="1256">
        <f t="shared" si="17"/>
        <v>0</v>
      </c>
      <c r="G112" s="1256">
        <f t="shared" si="17"/>
        <v>0</v>
      </c>
      <c r="H112" s="1256">
        <f t="shared" si="17"/>
        <v>0</v>
      </c>
    </row>
    <row r="113" spans="1:8" ht="13.5" thickTop="1" x14ac:dyDescent="0.2">
      <c r="A113" s="1255" t="s">
        <v>692</v>
      </c>
      <c r="B113" s="1281"/>
      <c r="C113" s="1281"/>
      <c r="D113" s="1281"/>
      <c r="E113" s="1281"/>
      <c r="F113" s="1281"/>
      <c r="G113" s="1281"/>
      <c r="H113" s="1281"/>
    </row>
    <row r="114" spans="1:8" x14ac:dyDescent="0.2">
      <c r="A114" s="1255" t="s">
        <v>691</v>
      </c>
      <c r="B114" s="1281"/>
      <c r="C114" s="1281"/>
      <c r="D114" s="1281"/>
      <c r="E114" s="1281"/>
      <c r="F114" s="1281"/>
      <c r="G114" s="1281"/>
      <c r="H114" s="1281"/>
    </row>
    <row r="115" spans="1:8" ht="13.5" thickBot="1" x14ac:dyDescent="0.25">
      <c r="A115" s="1253" t="s">
        <v>1090</v>
      </c>
      <c r="B115" s="1256">
        <f t="shared" ref="B115:H115" si="18">SUM(B116:B119)</f>
        <v>0</v>
      </c>
      <c r="C115" s="1256">
        <f t="shared" si="18"/>
        <v>0</v>
      </c>
      <c r="D115" s="1256"/>
      <c r="E115" s="1256">
        <f t="shared" si="18"/>
        <v>0</v>
      </c>
      <c r="F115" s="1256">
        <f t="shared" si="18"/>
        <v>0</v>
      </c>
      <c r="G115" s="1256">
        <f t="shared" si="18"/>
        <v>0</v>
      </c>
      <c r="H115" s="1256">
        <f t="shared" si="18"/>
        <v>0</v>
      </c>
    </row>
    <row r="116" spans="1:8" ht="13.5" thickTop="1" x14ac:dyDescent="0.2">
      <c r="A116" s="1255" t="s">
        <v>689</v>
      </c>
      <c r="B116" s="1281"/>
      <c r="C116" s="1281"/>
      <c r="D116" s="1281"/>
      <c r="E116" s="1281"/>
      <c r="F116" s="1281"/>
      <c r="G116" s="1281"/>
      <c r="H116" s="1281"/>
    </row>
    <row r="117" spans="1:8" x14ac:dyDescent="0.2">
      <c r="A117" s="1255" t="s">
        <v>688</v>
      </c>
      <c r="B117" s="1281"/>
      <c r="C117" s="1281"/>
      <c r="D117" s="1281"/>
      <c r="E117" s="1281"/>
      <c r="F117" s="1281"/>
      <c r="G117" s="1281"/>
      <c r="H117" s="1281"/>
    </row>
    <row r="118" spans="1:8" x14ac:dyDescent="0.2">
      <c r="A118" s="1255" t="s">
        <v>687</v>
      </c>
      <c r="B118" s="1281"/>
      <c r="C118" s="1281"/>
      <c r="D118" s="1281"/>
      <c r="E118" s="1281"/>
      <c r="F118" s="1281"/>
      <c r="G118" s="1281"/>
      <c r="H118" s="1281"/>
    </row>
    <row r="119" spans="1:8" x14ac:dyDescent="0.2">
      <c r="A119" s="1255" t="s">
        <v>115</v>
      </c>
      <c r="B119" s="1281"/>
      <c r="C119" s="1281"/>
      <c r="D119" s="1281"/>
      <c r="E119" s="1281"/>
      <c r="F119" s="1281"/>
      <c r="G119" s="1281"/>
      <c r="H119" s="1281"/>
    </row>
    <row r="120" spans="1:8" x14ac:dyDescent="0.2">
      <c r="A120" s="1257"/>
      <c r="B120" s="1282"/>
      <c r="C120" s="1282"/>
      <c r="D120" s="1282"/>
      <c r="E120" s="1282"/>
      <c r="F120" s="1282"/>
      <c r="G120" s="1282"/>
      <c r="H120" s="1282"/>
    </row>
    <row r="121" spans="1:8" ht="13.5" thickBot="1" x14ac:dyDescent="0.25">
      <c r="A121" s="1251" t="s">
        <v>686</v>
      </c>
      <c r="B121" s="1258">
        <f t="shared" ref="B121:H121" si="19">SUM(B122:B135)</f>
        <v>0</v>
      </c>
      <c r="C121" s="1258">
        <f t="shared" si="19"/>
        <v>0</v>
      </c>
      <c r="D121" s="1258"/>
      <c r="E121" s="1258">
        <f t="shared" si="19"/>
        <v>0</v>
      </c>
      <c r="F121" s="1258">
        <f t="shared" si="19"/>
        <v>0</v>
      </c>
      <c r="G121" s="1258">
        <f t="shared" si="19"/>
        <v>0</v>
      </c>
      <c r="H121" s="1258">
        <f t="shared" si="19"/>
        <v>0</v>
      </c>
    </row>
    <row r="122" spans="1:8" ht="13.5" thickTop="1" x14ac:dyDescent="0.2">
      <c r="A122" s="1259" t="s">
        <v>685</v>
      </c>
      <c r="B122" s="1281"/>
      <c r="C122" s="1281"/>
      <c r="D122" s="1281"/>
      <c r="E122" s="1281"/>
      <c r="F122" s="1281"/>
      <c r="G122" s="1281"/>
      <c r="H122" s="1281"/>
    </row>
    <row r="123" spans="1:8" x14ac:dyDescent="0.2">
      <c r="A123" s="1259" t="s">
        <v>684</v>
      </c>
      <c r="B123" s="1281"/>
      <c r="C123" s="1281"/>
      <c r="D123" s="1281"/>
      <c r="E123" s="1281"/>
      <c r="F123" s="1281"/>
      <c r="G123" s="1281"/>
      <c r="H123" s="1281"/>
    </row>
    <row r="124" spans="1:8" x14ac:dyDescent="0.2">
      <c r="A124" s="1259" t="s">
        <v>683</v>
      </c>
      <c r="B124" s="1281"/>
      <c r="C124" s="1281"/>
      <c r="D124" s="1281"/>
      <c r="E124" s="1281"/>
      <c r="F124" s="1281"/>
      <c r="G124" s="1281"/>
      <c r="H124" s="1281"/>
    </row>
    <row r="125" spans="1:8" x14ac:dyDescent="0.2">
      <c r="A125" s="1259" t="s">
        <v>682</v>
      </c>
      <c r="B125" s="1281"/>
      <c r="C125" s="1281"/>
      <c r="D125" s="1281"/>
      <c r="E125" s="1281"/>
      <c r="F125" s="1281"/>
      <c r="G125" s="1281"/>
      <c r="H125" s="1281"/>
    </row>
    <row r="126" spans="1:8" x14ac:dyDescent="0.2">
      <c r="A126" s="1259" t="s">
        <v>681</v>
      </c>
      <c r="B126" s="1281"/>
      <c r="C126" s="1281"/>
      <c r="D126" s="1281"/>
      <c r="E126" s="1281"/>
      <c r="F126" s="1281"/>
      <c r="G126" s="1281"/>
      <c r="H126" s="1281"/>
    </row>
    <row r="127" spans="1:8" x14ac:dyDescent="0.2">
      <c r="A127" s="1259" t="s">
        <v>680</v>
      </c>
      <c r="B127" s="1281"/>
      <c r="C127" s="1281"/>
      <c r="D127" s="1281"/>
      <c r="E127" s="1281"/>
      <c r="F127" s="1281"/>
      <c r="G127" s="1281"/>
      <c r="H127" s="1281"/>
    </row>
    <row r="128" spans="1:8" x14ac:dyDescent="0.2">
      <c r="A128" s="1259" t="s">
        <v>679</v>
      </c>
      <c r="B128" s="1281"/>
      <c r="C128" s="1281"/>
      <c r="D128" s="1281"/>
      <c r="E128" s="1281"/>
      <c r="F128" s="1281"/>
      <c r="G128" s="1281"/>
      <c r="H128" s="1281"/>
    </row>
    <row r="129" spans="1:8" x14ac:dyDescent="0.2">
      <c r="A129" s="1259" t="s">
        <v>678</v>
      </c>
      <c r="B129" s="1281"/>
      <c r="C129" s="1281"/>
      <c r="D129" s="1281"/>
      <c r="E129" s="1281"/>
      <c r="F129" s="1281"/>
      <c r="G129" s="1281"/>
      <c r="H129" s="1281"/>
    </row>
    <row r="130" spans="1:8" x14ac:dyDescent="0.2">
      <c r="A130" s="1259" t="s">
        <v>677</v>
      </c>
      <c r="B130" s="1281"/>
      <c r="C130" s="1281"/>
      <c r="D130" s="1281"/>
      <c r="E130" s="1281"/>
      <c r="F130" s="1281"/>
      <c r="G130" s="1281"/>
      <c r="H130" s="1281"/>
    </row>
    <row r="131" spans="1:8" x14ac:dyDescent="0.2">
      <c r="A131" s="1259" t="s">
        <v>676</v>
      </c>
      <c r="B131" s="1281"/>
      <c r="C131" s="1281"/>
      <c r="D131" s="1281"/>
      <c r="E131" s="1281"/>
      <c r="F131" s="1281"/>
      <c r="G131" s="1281"/>
      <c r="H131" s="1281"/>
    </row>
    <row r="132" spans="1:8" x14ac:dyDescent="0.2">
      <c r="A132" s="1259" t="s">
        <v>675</v>
      </c>
      <c r="B132" s="1281"/>
      <c r="C132" s="1281"/>
      <c r="D132" s="1281"/>
      <c r="E132" s="1281"/>
      <c r="F132" s="1281"/>
      <c r="G132" s="1281"/>
      <c r="H132" s="1281"/>
    </row>
    <row r="133" spans="1:8" x14ac:dyDescent="0.2">
      <c r="A133" s="1259" t="s">
        <v>674</v>
      </c>
      <c r="B133" s="1281"/>
      <c r="C133" s="1281"/>
      <c r="D133" s="1281"/>
      <c r="E133" s="1281"/>
      <c r="F133" s="1281"/>
      <c r="G133" s="1281"/>
      <c r="H133" s="1281"/>
    </row>
    <row r="134" spans="1:8" x14ac:dyDescent="0.2">
      <c r="A134" s="1259" t="s">
        <v>673</v>
      </c>
      <c r="B134" s="1281"/>
      <c r="C134" s="1281"/>
      <c r="D134" s="1281"/>
      <c r="E134" s="1281"/>
      <c r="F134" s="1281"/>
      <c r="G134" s="1281"/>
      <c r="H134" s="1281"/>
    </row>
    <row r="135" spans="1:8" x14ac:dyDescent="0.2">
      <c r="A135" s="1259" t="s">
        <v>115</v>
      </c>
      <c r="B135" s="1281"/>
      <c r="C135" s="1281"/>
      <c r="D135" s="1281"/>
      <c r="E135" s="1281"/>
      <c r="F135" s="1281"/>
      <c r="G135" s="1281"/>
      <c r="H135" s="1281"/>
    </row>
    <row r="136" spans="1:8" x14ac:dyDescent="0.2">
      <c r="A136" s="1257"/>
      <c r="B136" s="1282"/>
      <c r="C136" s="1282"/>
      <c r="D136" s="1282"/>
      <c r="E136" s="1282"/>
      <c r="F136" s="1282"/>
      <c r="G136" s="1282"/>
      <c r="H136" s="1282"/>
    </row>
    <row r="137" spans="1:8" ht="13.5" thickBot="1" x14ac:dyDescent="0.25">
      <c r="A137" s="1251" t="s">
        <v>672</v>
      </c>
      <c r="B137" s="1264">
        <f t="shared" ref="B137:H137" si="20">SUM(B138:B139)</f>
        <v>0</v>
      </c>
      <c r="C137" s="1264">
        <f t="shared" si="20"/>
        <v>0</v>
      </c>
      <c r="D137" s="1264"/>
      <c r="E137" s="1264">
        <f t="shared" si="20"/>
        <v>0</v>
      </c>
      <c r="F137" s="1264">
        <f t="shared" si="20"/>
        <v>0</v>
      </c>
      <c r="G137" s="1264">
        <f t="shared" si="20"/>
        <v>0</v>
      </c>
      <c r="H137" s="1264">
        <f t="shared" si="20"/>
        <v>0</v>
      </c>
    </row>
    <row r="138" spans="1:8" ht="13.5" thickTop="1" x14ac:dyDescent="0.2">
      <c r="A138" s="1259" t="s">
        <v>671</v>
      </c>
      <c r="B138" s="1283"/>
      <c r="C138" s="1283"/>
      <c r="D138" s="1283"/>
      <c r="E138" s="1283"/>
      <c r="F138" s="1283"/>
      <c r="G138" s="1283"/>
      <c r="H138" s="1283"/>
    </row>
    <row r="139" spans="1:8" x14ac:dyDescent="0.2">
      <c r="A139" s="1259" t="s">
        <v>115</v>
      </c>
      <c r="B139" s="1283"/>
      <c r="C139" s="1283"/>
      <c r="D139" s="1283"/>
      <c r="E139" s="1283"/>
      <c r="F139" s="1283"/>
      <c r="G139" s="1283"/>
      <c r="H139" s="1283"/>
    </row>
    <row r="140" spans="1:8" x14ac:dyDescent="0.2">
      <c r="A140" s="1976" t="s">
        <v>1092</v>
      </c>
      <c r="B140" s="1977"/>
      <c r="C140" s="1977"/>
      <c r="D140" s="1977"/>
      <c r="E140" s="1977"/>
      <c r="F140" s="1977"/>
      <c r="G140" s="1977"/>
      <c r="H140" s="1978"/>
    </row>
    <row r="141" spans="1:8" x14ac:dyDescent="0.2">
      <c r="A141" s="1976" t="s">
        <v>1256</v>
      </c>
      <c r="B141" s="1977"/>
      <c r="C141" s="1977"/>
      <c r="D141" s="1977"/>
      <c r="E141" s="1977"/>
      <c r="F141" s="1977"/>
      <c r="G141" s="1977"/>
      <c r="H141" s="1978"/>
    </row>
    <row r="142" spans="1:8" ht="16.5" x14ac:dyDescent="0.3">
      <c r="A142" s="1984" t="s">
        <v>1570</v>
      </c>
      <c r="B142" s="1985"/>
      <c r="C142" s="1985"/>
      <c r="D142" s="1985"/>
      <c r="E142" s="1985"/>
      <c r="F142" s="1985"/>
      <c r="G142" s="1985"/>
      <c r="H142" s="1986"/>
    </row>
    <row r="143" spans="1:8" x14ac:dyDescent="0.2">
      <c r="A143" s="2193" t="s">
        <v>1045</v>
      </c>
      <c r="B143" s="2194"/>
      <c r="C143" s="2194"/>
      <c r="D143" s="2194"/>
      <c r="E143" s="2194"/>
      <c r="F143" s="2194"/>
      <c r="G143" s="2194"/>
      <c r="H143" s="2195"/>
    </row>
    <row r="144" spans="1:8" ht="15" customHeight="1" x14ac:dyDescent="0.2">
      <c r="A144" s="2477" t="s">
        <v>35</v>
      </c>
      <c r="B144" s="1949" t="s">
        <v>1618</v>
      </c>
      <c r="C144" s="2034" t="s">
        <v>1619</v>
      </c>
      <c r="D144" s="2474"/>
      <c r="E144" s="2034"/>
      <c r="F144" s="2475" t="s">
        <v>708</v>
      </c>
      <c r="G144" s="2475"/>
      <c r="H144" s="2475"/>
    </row>
    <row r="145" spans="1:8" ht="25.5" x14ac:dyDescent="0.2">
      <c r="A145" s="2478"/>
      <c r="B145" s="1277" t="s">
        <v>95</v>
      </c>
      <c r="C145" s="1277" t="s">
        <v>98</v>
      </c>
      <c r="D145" s="1277" t="s">
        <v>139</v>
      </c>
      <c r="E145" s="1277" t="s">
        <v>707</v>
      </c>
      <c r="F145" s="1277" t="s">
        <v>706</v>
      </c>
      <c r="G145" s="1277" t="s">
        <v>705</v>
      </c>
      <c r="H145" s="1277" t="s">
        <v>704</v>
      </c>
    </row>
    <row r="146" spans="1:8" x14ac:dyDescent="0.2">
      <c r="A146" s="1251" t="s">
        <v>1085</v>
      </c>
      <c r="B146" s="1250"/>
      <c r="C146" s="1250"/>
      <c r="D146" s="1250"/>
      <c r="E146" s="1250"/>
      <c r="F146" s="1250"/>
      <c r="G146" s="1250"/>
      <c r="H146" s="1250"/>
    </row>
    <row r="147" spans="1:8" ht="13.5" thickBot="1" x14ac:dyDescent="0.25">
      <c r="A147" s="1251" t="s">
        <v>670</v>
      </c>
      <c r="B147" s="1258">
        <f t="shared" ref="B147:H147" si="21">SUM(B148:B149)</f>
        <v>0</v>
      </c>
      <c r="C147" s="1258">
        <f t="shared" si="21"/>
        <v>0</v>
      </c>
      <c r="D147" s="1258"/>
      <c r="E147" s="1258">
        <f t="shared" si="21"/>
        <v>0</v>
      </c>
      <c r="F147" s="1258">
        <f t="shared" si="21"/>
        <v>0</v>
      </c>
      <c r="G147" s="1258">
        <f t="shared" si="21"/>
        <v>0</v>
      </c>
      <c r="H147" s="1258">
        <f t="shared" si="21"/>
        <v>0</v>
      </c>
    </row>
    <row r="148" spans="1:8" ht="13.5" thickTop="1" x14ac:dyDescent="0.2">
      <c r="A148" s="1259" t="s">
        <v>669</v>
      </c>
      <c r="B148" s="1281"/>
      <c r="C148" s="1281"/>
      <c r="D148" s="1281"/>
      <c r="E148" s="1281"/>
      <c r="F148" s="1281"/>
      <c r="G148" s="1281"/>
      <c r="H148" s="1281"/>
    </row>
    <row r="149" spans="1:8" x14ac:dyDescent="0.2">
      <c r="A149" s="1259" t="s">
        <v>115</v>
      </c>
      <c r="B149" s="1281"/>
      <c r="C149" s="1281"/>
      <c r="D149" s="1281"/>
      <c r="E149" s="1281"/>
      <c r="F149" s="1281"/>
      <c r="G149" s="1281"/>
      <c r="H149" s="1281"/>
    </row>
    <row r="150" spans="1:8" x14ac:dyDescent="0.2">
      <c r="A150" s="1257"/>
      <c r="B150" s="1282"/>
      <c r="C150" s="1282"/>
      <c r="D150" s="1282"/>
      <c r="E150" s="1282"/>
      <c r="F150" s="1282"/>
      <c r="G150" s="1282"/>
      <c r="H150" s="1282"/>
    </row>
    <row r="151" spans="1:8" ht="13.5" thickBot="1" x14ac:dyDescent="0.25">
      <c r="A151" s="1251" t="s">
        <v>668</v>
      </c>
      <c r="B151" s="1258">
        <f t="shared" ref="B151:H151" si="22">SUM(B152:B163)</f>
        <v>0</v>
      </c>
      <c r="C151" s="1258">
        <f t="shared" si="22"/>
        <v>0</v>
      </c>
      <c r="D151" s="1258"/>
      <c r="E151" s="1258">
        <f t="shared" si="22"/>
        <v>0</v>
      </c>
      <c r="F151" s="1258">
        <f t="shared" si="22"/>
        <v>0</v>
      </c>
      <c r="G151" s="1258">
        <f t="shared" si="22"/>
        <v>0</v>
      </c>
      <c r="H151" s="1258">
        <f t="shared" si="22"/>
        <v>0</v>
      </c>
    </row>
    <row r="152" spans="1:8" ht="13.5" thickTop="1" x14ac:dyDescent="0.2">
      <c r="A152" s="1259" t="s">
        <v>667</v>
      </c>
      <c r="B152" s="1281"/>
      <c r="C152" s="1281"/>
      <c r="D152" s="1281"/>
      <c r="E152" s="1281"/>
      <c r="F152" s="1281"/>
      <c r="G152" s="1281"/>
      <c r="H152" s="1281"/>
    </row>
    <row r="153" spans="1:8" x14ac:dyDescent="0.2">
      <c r="A153" s="1259" t="s">
        <v>651</v>
      </c>
      <c r="B153" s="1281"/>
      <c r="C153" s="1281"/>
      <c r="D153" s="1281"/>
      <c r="E153" s="1281"/>
      <c r="F153" s="1281"/>
      <c r="G153" s="1281"/>
      <c r="H153" s="1281"/>
    </row>
    <row r="154" spans="1:8" x14ac:dyDescent="0.2">
      <c r="A154" s="1259" t="s">
        <v>666</v>
      </c>
      <c r="B154" s="1281"/>
      <c r="C154" s="1281"/>
      <c r="D154" s="1281"/>
      <c r="E154" s="1281"/>
      <c r="F154" s="1281"/>
      <c r="G154" s="1281"/>
      <c r="H154" s="1281"/>
    </row>
    <row r="155" spans="1:8" x14ac:dyDescent="0.2">
      <c r="A155" s="1259" t="s">
        <v>665</v>
      </c>
      <c r="B155" s="1281"/>
      <c r="C155" s="1281"/>
      <c r="D155" s="1281"/>
      <c r="E155" s="1281"/>
      <c r="F155" s="1281"/>
      <c r="G155" s="1281"/>
      <c r="H155" s="1281"/>
    </row>
    <row r="156" spans="1:8" x14ac:dyDescent="0.2">
      <c r="A156" s="1259" t="s">
        <v>664</v>
      </c>
      <c r="B156" s="1281"/>
      <c r="C156" s="1281"/>
      <c r="D156" s="1281"/>
      <c r="E156" s="1281"/>
      <c r="F156" s="1281"/>
      <c r="G156" s="1281"/>
      <c r="H156" s="1281"/>
    </row>
    <row r="157" spans="1:8" x14ac:dyDescent="0.2">
      <c r="A157" s="1259" t="s">
        <v>663</v>
      </c>
      <c r="B157" s="1281"/>
      <c r="C157" s="1281"/>
      <c r="D157" s="1281"/>
      <c r="E157" s="1281"/>
      <c r="F157" s="1281"/>
      <c r="G157" s="1281"/>
      <c r="H157" s="1281"/>
    </row>
    <row r="158" spans="1:8" x14ac:dyDescent="0.2">
      <c r="A158" s="1259" t="s">
        <v>662</v>
      </c>
      <c r="B158" s="1281"/>
      <c r="C158" s="1281"/>
      <c r="D158" s="1281"/>
      <c r="E158" s="1281"/>
      <c r="F158" s="1281"/>
      <c r="G158" s="1281"/>
      <c r="H158" s="1281"/>
    </row>
    <row r="159" spans="1:8" x14ac:dyDescent="0.2">
      <c r="A159" s="1259" t="s">
        <v>661</v>
      </c>
      <c r="B159" s="1281"/>
      <c r="C159" s="1281"/>
      <c r="D159" s="1281"/>
      <c r="E159" s="1281"/>
      <c r="F159" s="1281"/>
      <c r="G159" s="1281"/>
      <c r="H159" s="1281"/>
    </row>
    <row r="160" spans="1:8" x14ac:dyDescent="0.2">
      <c r="A160" s="1259" t="s">
        <v>660</v>
      </c>
      <c r="B160" s="1281"/>
      <c r="C160" s="1281"/>
      <c r="D160" s="1281"/>
      <c r="E160" s="1281"/>
      <c r="F160" s="1281"/>
      <c r="G160" s="1281"/>
      <c r="H160" s="1281"/>
    </row>
    <row r="161" spans="1:8" x14ac:dyDescent="0.2">
      <c r="A161" s="1259" t="s">
        <v>659</v>
      </c>
      <c r="B161" s="1281"/>
      <c r="C161" s="1281"/>
      <c r="D161" s="1281"/>
      <c r="E161" s="1281"/>
      <c r="F161" s="1281"/>
      <c r="G161" s="1281"/>
      <c r="H161" s="1281"/>
    </row>
    <row r="162" spans="1:8" x14ac:dyDescent="0.2">
      <c r="A162" s="1259" t="s">
        <v>658</v>
      </c>
      <c r="B162" s="1281"/>
      <c r="C162" s="1281"/>
      <c r="D162" s="1281"/>
      <c r="E162" s="1281"/>
      <c r="F162" s="1281"/>
      <c r="G162" s="1281"/>
      <c r="H162" s="1281"/>
    </row>
    <row r="163" spans="1:8" x14ac:dyDescent="0.2">
      <c r="A163" s="1259" t="s">
        <v>115</v>
      </c>
      <c r="B163" s="1281"/>
      <c r="C163" s="1281"/>
      <c r="D163" s="1281"/>
      <c r="E163" s="1281"/>
      <c r="F163" s="1281"/>
      <c r="G163" s="1281"/>
      <c r="H163" s="1281"/>
    </row>
    <row r="164" spans="1:8" x14ac:dyDescent="0.2">
      <c r="A164" s="1266"/>
      <c r="B164" s="1282"/>
      <c r="C164" s="1282"/>
      <c r="D164" s="1282"/>
      <c r="E164" s="1282"/>
      <c r="F164" s="1282"/>
      <c r="G164" s="1282"/>
      <c r="H164" s="1282"/>
    </row>
    <row r="165" spans="1:8" ht="13.5" thickBot="1" x14ac:dyDescent="0.25">
      <c r="A165" s="1251" t="s">
        <v>657</v>
      </c>
      <c r="B165" s="1264">
        <f t="shared" ref="B165:H165" si="23">SUM(B166:B167)</f>
        <v>0</v>
      </c>
      <c r="C165" s="1264">
        <f t="shared" si="23"/>
        <v>0</v>
      </c>
      <c r="D165" s="1264"/>
      <c r="E165" s="1264">
        <f t="shared" si="23"/>
        <v>0</v>
      </c>
      <c r="F165" s="1264">
        <f t="shared" si="23"/>
        <v>0</v>
      </c>
      <c r="G165" s="1264">
        <f t="shared" si="23"/>
        <v>0</v>
      </c>
      <c r="H165" s="1264">
        <f t="shared" si="23"/>
        <v>0</v>
      </c>
    </row>
    <row r="166" spans="1:8" ht="13.5" thickTop="1" x14ac:dyDescent="0.2">
      <c r="A166" s="1267" t="s">
        <v>655</v>
      </c>
      <c r="B166" s="1281"/>
      <c r="C166" s="1281"/>
      <c r="D166" s="1281"/>
      <c r="E166" s="1281"/>
      <c r="F166" s="1281"/>
      <c r="G166" s="1281"/>
      <c r="H166" s="1281"/>
    </row>
    <row r="167" spans="1:8" x14ac:dyDescent="0.2">
      <c r="A167" s="1267"/>
      <c r="B167" s="1281"/>
      <c r="C167" s="1281"/>
      <c r="D167" s="1281"/>
      <c r="E167" s="1281"/>
      <c r="F167" s="1281"/>
      <c r="G167" s="1281"/>
      <c r="H167" s="1281"/>
    </row>
    <row r="168" spans="1:8" x14ac:dyDescent="0.2">
      <c r="A168" s="1266"/>
      <c r="B168" s="1282"/>
      <c r="C168" s="1282"/>
      <c r="D168" s="1282"/>
      <c r="E168" s="1282"/>
      <c r="F168" s="1282"/>
      <c r="G168" s="1282"/>
      <c r="H168" s="1282"/>
    </row>
    <row r="169" spans="1:8" ht="13.5" thickBot="1" x14ac:dyDescent="0.25">
      <c r="A169" s="1251" t="s">
        <v>656</v>
      </c>
      <c r="B169" s="1264">
        <f t="shared" ref="B169:H169" si="24">SUM(B170:B171)</f>
        <v>0</v>
      </c>
      <c r="C169" s="1264">
        <f t="shared" si="24"/>
        <v>0</v>
      </c>
      <c r="D169" s="1264"/>
      <c r="E169" s="1264">
        <f t="shared" si="24"/>
        <v>0</v>
      </c>
      <c r="F169" s="1264">
        <f t="shared" si="24"/>
        <v>0</v>
      </c>
      <c r="G169" s="1264">
        <f t="shared" si="24"/>
        <v>0</v>
      </c>
      <c r="H169" s="1264">
        <f t="shared" si="24"/>
        <v>0</v>
      </c>
    </row>
    <row r="170" spans="1:8" ht="13.5" thickTop="1" x14ac:dyDescent="0.2">
      <c r="A170" s="1267" t="s">
        <v>655</v>
      </c>
      <c r="B170" s="1281"/>
      <c r="C170" s="1281"/>
      <c r="D170" s="1281"/>
      <c r="E170" s="1281"/>
      <c r="F170" s="1281"/>
      <c r="G170" s="1281"/>
      <c r="H170" s="1281"/>
    </row>
    <row r="171" spans="1:8" x14ac:dyDescent="0.2">
      <c r="A171" s="1267"/>
      <c r="B171" s="1281"/>
      <c r="C171" s="1281"/>
      <c r="D171" s="1281"/>
      <c r="E171" s="1281"/>
      <c r="F171" s="1281"/>
      <c r="G171" s="1281"/>
      <c r="H171" s="1281"/>
    </row>
    <row r="172" spans="1:8" x14ac:dyDescent="0.2">
      <c r="A172" s="1257"/>
      <c r="B172" s="1282"/>
      <c r="C172" s="1282"/>
      <c r="D172" s="1282"/>
      <c r="E172" s="1282"/>
      <c r="F172" s="1282"/>
      <c r="G172" s="1282"/>
      <c r="H172" s="1282"/>
    </row>
    <row r="173" spans="1:8" ht="13.5" thickBot="1" x14ac:dyDescent="0.25">
      <c r="A173" s="1251" t="s">
        <v>654</v>
      </c>
      <c r="B173" s="1264">
        <f t="shared" ref="B173:H173" si="25">SUM(B174:B175)</f>
        <v>0</v>
      </c>
      <c r="C173" s="1264">
        <f t="shared" si="25"/>
        <v>0</v>
      </c>
      <c r="D173" s="1264"/>
      <c r="E173" s="1264">
        <f t="shared" si="25"/>
        <v>0</v>
      </c>
      <c r="F173" s="1264">
        <f t="shared" si="25"/>
        <v>0</v>
      </c>
      <c r="G173" s="1264">
        <f t="shared" si="25"/>
        <v>0</v>
      </c>
      <c r="H173" s="1264">
        <f t="shared" si="25"/>
        <v>0</v>
      </c>
    </row>
    <row r="174" spans="1:8" ht="13.5" thickTop="1" x14ac:dyDescent="0.2">
      <c r="A174" s="1259" t="s">
        <v>653</v>
      </c>
      <c r="B174" s="1281"/>
      <c r="C174" s="1281"/>
      <c r="D174" s="1281"/>
      <c r="E174" s="1281"/>
      <c r="F174" s="1281"/>
      <c r="G174" s="1281"/>
      <c r="H174" s="1281"/>
    </row>
    <row r="175" spans="1:8" x14ac:dyDescent="0.2">
      <c r="A175" s="1268" t="s">
        <v>1710</v>
      </c>
      <c r="B175" s="1281"/>
      <c r="C175" s="1281"/>
      <c r="D175" s="1281"/>
      <c r="E175" s="1281"/>
      <c r="F175" s="1281"/>
      <c r="G175" s="1281"/>
      <c r="H175" s="1281"/>
    </row>
    <row r="176" spans="1:8" x14ac:dyDescent="0.2">
      <c r="A176" s="1257"/>
      <c r="B176" s="1285"/>
      <c r="C176" s="1285"/>
      <c r="D176" s="1285"/>
      <c r="E176" s="1285"/>
      <c r="F176" s="1285"/>
      <c r="G176" s="1285"/>
      <c r="H176" s="1285"/>
    </row>
    <row r="177" spans="1:8" ht="26.25" thickBot="1" x14ac:dyDescent="0.25">
      <c r="A177" s="1279" t="s">
        <v>709</v>
      </c>
      <c r="B177" s="1258">
        <f>B100+B121+B137+B147+B151+B173+B165+B169</f>
        <v>0</v>
      </c>
      <c r="C177" s="1258">
        <f>C100+C121+C137+C147+C151+C173+C165+C169</f>
        <v>0</v>
      </c>
      <c r="D177" s="1258"/>
      <c r="E177" s="1258">
        <f>E100+E121+E137+E147+E151+E173+E165+E169</f>
        <v>0</v>
      </c>
      <c r="F177" s="1258">
        <f>F100+F121+F137+F147+F151+F173+F165+F169</f>
        <v>0</v>
      </c>
      <c r="G177" s="1258">
        <f>G100+G121+G137+G147+G151+G173+G165+G169</f>
        <v>0</v>
      </c>
      <c r="H177" s="1258">
        <f>H100+H121+H137+H147+H151+H173+H165+H169</f>
        <v>0</v>
      </c>
    </row>
    <row r="178" spans="1:8" ht="13.5" thickTop="1" x14ac:dyDescent="0.2">
      <c r="A178" s="1280"/>
      <c r="B178" s="1269"/>
      <c r="C178" s="1269"/>
      <c r="D178" s="1269"/>
      <c r="E178" s="1269"/>
      <c r="F178" s="1269"/>
      <c r="G178" s="1269"/>
      <c r="H178" s="1269"/>
    </row>
    <row r="179" spans="1:8" ht="13.5" thickBot="1" x14ac:dyDescent="0.25">
      <c r="A179" s="1274" t="s">
        <v>651</v>
      </c>
      <c r="B179" s="1258">
        <f t="shared" ref="B179:H179" si="26">SUM(B180:B183)</f>
        <v>0</v>
      </c>
      <c r="C179" s="1258">
        <f t="shared" si="26"/>
        <v>0</v>
      </c>
      <c r="D179" s="1258"/>
      <c r="E179" s="1258">
        <f t="shared" si="26"/>
        <v>0</v>
      </c>
      <c r="F179" s="1258">
        <f t="shared" si="26"/>
        <v>0</v>
      </c>
      <c r="G179" s="1258">
        <f t="shared" si="26"/>
        <v>0</v>
      </c>
      <c r="H179" s="1258">
        <f t="shared" si="26"/>
        <v>0</v>
      </c>
    </row>
    <row r="180" spans="1:8" ht="13.5" thickTop="1" x14ac:dyDescent="0.2">
      <c r="A180" s="1275" t="s">
        <v>512</v>
      </c>
      <c r="B180" s="1281"/>
      <c r="C180" s="1281"/>
      <c r="D180" s="1281"/>
      <c r="E180" s="1281"/>
      <c r="F180" s="1281"/>
      <c r="G180" s="1281"/>
      <c r="H180" s="1281"/>
    </row>
    <row r="181" spans="1:8" x14ac:dyDescent="0.2">
      <c r="A181" s="1275" t="s">
        <v>650</v>
      </c>
      <c r="B181" s="1281"/>
      <c r="C181" s="1281"/>
      <c r="D181" s="1281"/>
      <c r="E181" s="1281"/>
      <c r="F181" s="1281"/>
      <c r="G181" s="1281"/>
      <c r="H181" s="1281"/>
    </row>
    <row r="182" spans="1:8" x14ac:dyDescent="0.2">
      <c r="A182" s="1275" t="s">
        <v>649</v>
      </c>
      <c r="B182" s="1281"/>
      <c r="C182" s="1281"/>
      <c r="D182" s="1281"/>
      <c r="E182" s="1281"/>
      <c r="F182" s="1281"/>
      <c r="G182" s="1281"/>
      <c r="H182" s="1281"/>
    </row>
    <row r="183" spans="1:8" x14ac:dyDescent="0.2">
      <c r="A183" s="1276" t="s">
        <v>648</v>
      </c>
      <c r="B183" s="1286"/>
      <c r="C183" s="1286"/>
      <c r="D183" s="1286"/>
      <c r="E183" s="1286"/>
      <c r="F183" s="1286"/>
      <c r="G183" s="1286"/>
      <c r="H183" s="1286"/>
    </row>
    <row r="184" spans="1:8" x14ac:dyDescent="0.2">
      <c r="A184" s="1979" t="s">
        <v>824</v>
      </c>
      <c r="B184" s="1980"/>
      <c r="C184" s="1980"/>
      <c r="D184" s="1980"/>
      <c r="E184" s="1980"/>
      <c r="F184" s="1980"/>
      <c r="G184" s="1167"/>
      <c r="H184" s="1204" t="s">
        <v>1569</v>
      </c>
    </row>
  </sheetData>
  <mergeCells count="22">
    <mergeCell ref="A184:F184"/>
    <mergeCell ref="A91:E91"/>
    <mergeCell ref="C3:E3"/>
    <mergeCell ref="F3:H3"/>
    <mergeCell ref="A1:H1"/>
    <mergeCell ref="A45:H45"/>
    <mergeCell ref="C47:E47"/>
    <mergeCell ref="F47:H47"/>
    <mergeCell ref="A47:A48"/>
    <mergeCell ref="A3:A4"/>
    <mergeCell ref="A2:H2"/>
    <mergeCell ref="A46:H46"/>
    <mergeCell ref="A95:H95"/>
    <mergeCell ref="C97:E97"/>
    <mergeCell ref="F97:H97"/>
    <mergeCell ref="A142:H142"/>
    <mergeCell ref="C144:E144"/>
    <mergeCell ref="F144:H144"/>
    <mergeCell ref="A97:A98"/>
    <mergeCell ref="A144:A145"/>
    <mergeCell ref="A96:H96"/>
    <mergeCell ref="A143:H143"/>
  </mergeCells>
  <pageMargins left="0.7" right="0.7" top="0.75" bottom="0.75" header="0.3" footer="0.3"/>
  <pageSetup paperSize="9" scale="74" orientation="portrait" r:id="rId1"/>
  <rowBreaks count="3" manualBreakCount="3">
    <brk id="43" max="7" man="1"/>
    <brk id="94" max="7" man="1"/>
    <brk id="140" max="7" man="1"/>
  </rowBreak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42"/>
  <sheetViews>
    <sheetView topLeftCell="A4" workbookViewId="0">
      <selection sqref="A1:F1"/>
    </sheetView>
  </sheetViews>
  <sheetFormatPr defaultRowHeight="15" x14ac:dyDescent="0.25"/>
  <cols>
    <col min="1" max="1" width="30.85546875" customWidth="1"/>
    <col min="2" max="4" width="12.28515625" customWidth="1"/>
    <col min="5" max="6" width="9.85546875" customWidth="1"/>
  </cols>
  <sheetData>
    <row r="1" spans="1:6" ht="16.5" x14ac:dyDescent="0.3">
      <c r="A1" s="1984" t="s">
        <v>2080</v>
      </c>
      <c r="B1" s="1985"/>
      <c r="C1" s="1985"/>
      <c r="D1" s="1985"/>
      <c r="E1" s="1985"/>
      <c r="F1" s="1986"/>
    </row>
    <row r="2" spans="1:6" s="2" customFormat="1" x14ac:dyDescent="0.25">
      <c r="A2" s="2193" t="s">
        <v>1145</v>
      </c>
      <c r="B2" s="2194"/>
      <c r="C2" s="2194"/>
      <c r="D2" s="2194"/>
      <c r="E2" s="2194"/>
      <c r="F2" s="2195"/>
    </row>
    <row r="3" spans="1:6" s="745" customFormat="1" ht="38.25" x14ac:dyDescent="0.25">
      <c r="A3" s="1243" t="s">
        <v>1095</v>
      </c>
      <c r="B3" s="1244" t="s">
        <v>98</v>
      </c>
      <c r="C3" s="1244" t="s">
        <v>139</v>
      </c>
      <c r="D3" s="1244" t="s">
        <v>95</v>
      </c>
      <c r="E3" s="1244" t="s">
        <v>1583</v>
      </c>
      <c r="F3" s="1244" t="s">
        <v>1094</v>
      </c>
    </row>
    <row r="4" spans="1:6" x14ac:dyDescent="0.25">
      <c r="A4" s="1209"/>
      <c r="B4" s="1209"/>
      <c r="C4" s="1209"/>
      <c r="D4" s="1209"/>
      <c r="E4" s="1209"/>
      <c r="F4" s="1209"/>
    </row>
    <row r="5" spans="1:6" x14ac:dyDescent="0.25">
      <c r="A5" s="1236" t="s">
        <v>25</v>
      </c>
      <c r="B5" s="1209"/>
      <c r="C5" s="1209"/>
      <c r="D5" s="1209"/>
      <c r="E5" s="1241"/>
      <c r="F5" s="1209"/>
    </row>
    <row r="6" spans="1:6" x14ac:dyDescent="0.25">
      <c r="A6" s="1209" t="s">
        <v>833</v>
      </c>
      <c r="B6" s="1245">
        <v>82</v>
      </c>
      <c r="C6" s="1245">
        <v>85</v>
      </c>
      <c r="D6" s="1245">
        <v>92</v>
      </c>
      <c r="E6" s="1246">
        <f>(D6-C6)/D6</f>
        <v>7.6086956521739135E-2</v>
      </c>
      <c r="F6" s="1246">
        <f>(D6-B6)/D6</f>
        <v>0.10869565217391304</v>
      </c>
    </row>
    <row r="7" spans="1:6" x14ac:dyDescent="0.25">
      <c r="A7" s="1209" t="s">
        <v>834</v>
      </c>
      <c r="B7" s="1245">
        <v>82</v>
      </c>
      <c r="C7" s="1245">
        <v>85</v>
      </c>
      <c r="D7" s="1245">
        <v>92</v>
      </c>
      <c r="E7" s="1246">
        <f t="shared" ref="E7:E41" si="0">(D7-C7)/D7</f>
        <v>7.6086956521739135E-2</v>
      </c>
      <c r="F7" s="1246">
        <f t="shared" ref="F7:F41" si="1">(D7-B7)/D7</f>
        <v>0.10869565217391304</v>
      </c>
    </row>
    <row r="8" spans="1:6" x14ac:dyDescent="0.25">
      <c r="A8" s="1209" t="s">
        <v>1584</v>
      </c>
      <c r="B8" s="1245">
        <v>85</v>
      </c>
      <c r="C8" s="1245">
        <v>90</v>
      </c>
      <c r="D8" s="1245">
        <v>95</v>
      </c>
      <c r="E8" s="1246">
        <f t="shared" si="0"/>
        <v>5.2631578947368418E-2</v>
      </c>
      <c r="F8" s="1246">
        <f t="shared" si="1"/>
        <v>0.10526315789473684</v>
      </c>
    </row>
    <row r="9" spans="1:6" x14ac:dyDescent="0.25">
      <c r="A9" s="1236" t="s">
        <v>826</v>
      </c>
      <c r="B9" s="1209"/>
      <c r="C9" s="1209"/>
      <c r="D9" s="1209"/>
      <c r="E9" s="1246"/>
      <c r="F9" s="1246"/>
    </row>
    <row r="10" spans="1:6" x14ac:dyDescent="0.25">
      <c r="A10" s="1209" t="s">
        <v>833</v>
      </c>
      <c r="B10" s="1245">
        <v>82</v>
      </c>
      <c r="C10" s="1245">
        <v>85</v>
      </c>
      <c r="D10" s="1245">
        <v>92</v>
      </c>
      <c r="E10" s="1246">
        <f t="shared" si="0"/>
        <v>7.6086956521739135E-2</v>
      </c>
      <c r="F10" s="1246">
        <f t="shared" si="1"/>
        <v>0.10869565217391304</v>
      </c>
    </row>
    <row r="11" spans="1:6" x14ac:dyDescent="0.25">
      <c r="A11" s="1209" t="s">
        <v>834</v>
      </c>
      <c r="B11" s="1245">
        <v>85</v>
      </c>
      <c r="C11" s="1245">
        <v>90</v>
      </c>
      <c r="D11" s="1245">
        <v>95</v>
      </c>
      <c r="E11" s="1246">
        <f t="shared" si="0"/>
        <v>5.2631578947368418E-2</v>
      </c>
      <c r="F11" s="1246">
        <f t="shared" si="1"/>
        <v>0.10526315789473684</v>
      </c>
    </row>
    <row r="12" spans="1:6" x14ac:dyDescent="0.25">
      <c r="A12" s="1236" t="s">
        <v>26</v>
      </c>
      <c r="B12" s="1209"/>
      <c r="C12" s="1209"/>
      <c r="D12" s="1209"/>
      <c r="E12" s="1246"/>
      <c r="F12" s="1246"/>
    </row>
    <row r="13" spans="1:6" x14ac:dyDescent="0.25">
      <c r="A13" s="1209" t="s">
        <v>833</v>
      </c>
      <c r="B13" s="1245">
        <v>82</v>
      </c>
      <c r="C13" s="1245">
        <v>85</v>
      </c>
      <c r="D13" s="1245">
        <v>92</v>
      </c>
      <c r="E13" s="1246">
        <f t="shared" si="0"/>
        <v>7.6086956521739135E-2</v>
      </c>
      <c r="F13" s="1246">
        <f t="shared" si="1"/>
        <v>0.10869565217391304</v>
      </c>
    </row>
    <row r="14" spans="1:6" x14ac:dyDescent="0.25">
      <c r="A14" s="1209" t="s">
        <v>834</v>
      </c>
      <c r="B14" s="1245">
        <v>85</v>
      </c>
      <c r="C14" s="1245">
        <v>90</v>
      </c>
      <c r="D14" s="1245">
        <v>95</v>
      </c>
      <c r="E14" s="1246">
        <f t="shared" si="0"/>
        <v>5.2631578947368418E-2</v>
      </c>
      <c r="F14" s="1246">
        <f t="shared" si="1"/>
        <v>0.10526315789473684</v>
      </c>
    </row>
    <row r="15" spans="1:6" s="2" customFormat="1" x14ac:dyDescent="0.25">
      <c r="A15" s="1236" t="s">
        <v>21</v>
      </c>
      <c r="B15" s="1209"/>
      <c r="C15" s="1209"/>
      <c r="D15" s="1209"/>
      <c r="E15" s="1246"/>
      <c r="F15" s="1246"/>
    </row>
    <row r="16" spans="1:6" s="2" customFormat="1" x14ac:dyDescent="0.25">
      <c r="A16" s="1209" t="s">
        <v>833</v>
      </c>
      <c r="B16" s="1245">
        <v>82</v>
      </c>
      <c r="C16" s="1245">
        <v>85</v>
      </c>
      <c r="D16" s="1245">
        <v>92</v>
      </c>
      <c r="E16" s="1246">
        <f t="shared" si="0"/>
        <v>7.6086956521739135E-2</v>
      </c>
      <c r="F16" s="1246">
        <f t="shared" si="1"/>
        <v>0.10869565217391304</v>
      </c>
    </row>
    <row r="17" spans="1:6" s="2" customFormat="1" x14ac:dyDescent="0.25">
      <c r="A17" s="1209" t="s">
        <v>834</v>
      </c>
      <c r="B17" s="1245">
        <v>85</v>
      </c>
      <c r="C17" s="1245">
        <v>90</v>
      </c>
      <c r="D17" s="1245">
        <v>95</v>
      </c>
      <c r="E17" s="1246">
        <f t="shared" si="0"/>
        <v>5.2631578947368418E-2</v>
      </c>
      <c r="F17" s="1246">
        <f t="shared" si="1"/>
        <v>0.10526315789473684</v>
      </c>
    </row>
    <row r="18" spans="1:6" s="2" customFormat="1" x14ac:dyDescent="0.25">
      <c r="A18" s="1236" t="s">
        <v>832</v>
      </c>
      <c r="B18" s="1209"/>
      <c r="C18" s="1209"/>
      <c r="D18" s="1209"/>
      <c r="E18" s="1246"/>
      <c r="F18" s="1246"/>
    </row>
    <row r="19" spans="1:6" s="2" customFormat="1" x14ac:dyDescent="0.25">
      <c r="A19" s="1209" t="s">
        <v>833</v>
      </c>
      <c r="B19" s="1245">
        <v>82</v>
      </c>
      <c r="C19" s="1245">
        <v>85</v>
      </c>
      <c r="D19" s="1245">
        <v>92</v>
      </c>
      <c r="E19" s="1246">
        <f t="shared" si="0"/>
        <v>7.6086956521739135E-2</v>
      </c>
      <c r="F19" s="1246">
        <f t="shared" si="1"/>
        <v>0.10869565217391304</v>
      </c>
    </row>
    <row r="20" spans="1:6" x14ac:dyDescent="0.25">
      <c r="A20" s="1209" t="s">
        <v>834</v>
      </c>
      <c r="B20" s="1245">
        <v>85</v>
      </c>
      <c r="C20" s="1245">
        <v>90</v>
      </c>
      <c r="D20" s="1245">
        <v>95</v>
      </c>
      <c r="E20" s="1246">
        <f t="shared" si="0"/>
        <v>5.2631578947368418E-2</v>
      </c>
      <c r="F20" s="1246">
        <f t="shared" si="1"/>
        <v>0.10526315789473684</v>
      </c>
    </row>
    <row r="21" spans="1:6" x14ac:dyDescent="0.25">
      <c r="A21" s="1236" t="s">
        <v>827</v>
      </c>
      <c r="B21" s="1209"/>
      <c r="C21" s="1209"/>
      <c r="D21" s="1209"/>
      <c r="E21" s="1246"/>
      <c r="F21" s="1246"/>
    </row>
    <row r="22" spans="1:6" x14ac:dyDescent="0.25">
      <c r="A22" s="1209" t="s">
        <v>833</v>
      </c>
      <c r="B22" s="1245">
        <v>82</v>
      </c>
      <c r="C22" s="1245">
        <v>85</v>
      </c>
      <c r="D22" s="1245">
        <v>92</v>
      </c>
      <c r="E22" s="1246">
        <f t="shared" si="0"/>
        <v>7.6086956521739135E-2</v>
      </c>
      <c r="F22" s="1246">
        <f t="shared" si="1"/>
        <v>0.10869565217391304</v>
      </c>
    </row>
    <row r="23" spans="1:6" x14ac:dyDescent="0.25">
      <c r="A23" s="1209" t="s">
        <v>834</v>
      </c>
      <c r="B23" s="1245">
        <v>85</v>
      </c>
      <c r="C23" s="1245">
        <v>90</v>
      </c>
      <c r="D23" s="1245">
        <v>95</v>
      </c>
      <c r="E23" s="1246">
        <f t="shared" si="0"/>
        <v>5.2631578947368418E-2</v>
      </c>
      <c r="F23" s="1246">
        <f t="shared" si="1"/>
        <v>0.10526315789473684</v>
      </c>
    </row>
    <row r="24" spans="1:6" x14ac:dyDescent="0.25">
      <c r="A24" s="1236" t="s">
        <v>828</v>
      </c>
      <c r="B24" s="1209"/>
      <c r="C24" s="1209"/>
      <c r="D24" s="1209"/>
      <c r="E24" s="1246"/>
      <c r="F24" s="1246"/>
    </row>
    <row r="25" spans="1:6" x14ac:dyDescent="0.25">
      <c r="A25" s="1209" t="s">
        <v>833</v>
      </c>
      <c r="B25" s="1245">
        <v>82</v>
      </c>
      <c r="C25" s="1245">
        <v>85</v>
      </c>
      <c r="D25" s="1245">
        <v>92</v>
      </c>
      <c r="E25" s="1246">
        <f t="shared" si="0"/>
        <v>7.6086956521739135E-2</v>
      </c>
      <c r="F25" s="1246">
        <f t="shared" si="1"/>
        <v>0.10869565217391304</v>
      </c>
    </row>
    <row r="26" spans="1:6" x14ac:dyDescent="0.25">
      <c r="A26" s="1209" t="s">
        <v>834</v>
      </c>
      <c r="B26" s="1245">
        <v>85</v>
      </c>
      <c r="C26" s="1245">
        <v>90</v>
      </c>
      <c r="D26" s="1245">
        <v>95</v>
      </c>
      <c r="E26" s="1246">
        <f t="shared" si="0"/>
        <v>5.2631578947368418E-2</v>
      </c>
      <c r="F26" s="1246">
        <f t="shared" si="1"/>
        <v>0.10526315789473684</v>
      </c>
    </row>
    <row r="27" spans="1:6" x14ac:dyDescent="0.25">
      <c r="A27" s="1236" t="s">
        <v>829</v>
      </c>
      <c r="B27" s="1209"/>
      <c r="C27" s="1209"/>
      <c r="D27" s="1209"/>
      <c r="E27" s="1246"/>
      <c r="F27" s="1246"/>
    </row>
    <row r="28" spans="1:6" x14ac:dyDescent="0.25">
      <c r="A28" s="1209" t="s">
        <v>833</v>
      </c>
      <c r="B28" s="1245">
        <v>82</v>
      </c>
      <c r="C28" s="1245">
        <v>85</v>
      </c>
      <c r="D28" s="1245">
        <v>92</v>
      </c>
      <c r="E28" s="1246">
        <f t="shared" si="0"/>
        <v>7.6086956521739135E-2</v>
      </c>
      <c r="F28" s="1246">
        <f t="shared" si="1"/>
        <v>0.10869565217391304</v>
      </c>
    </row>
    <row r="29" spans="1:6" x14ac:dyDescent="0.25">
      <c r="A29" s="1209" t="s">
        <v>834</v>
      </c>
      <c r="B29" s="1245">
        <v>85</v>
      </c>
      <c r="C29" s="1245">
        <v>90</v>
      </c>
      <c r="D29" s="1245">
        <v>95</v>
      </c>
      <c r="E29" s="1246">
        <f t="shared" si="0"/>
        <v>5.2631578947368418E-2</v>
      </c>
      <c r="F29" s="1246">
        <f t="shared" si="1"/>
        <v>0.10526315789473684</v>
      </c>
    </row>
    <row r="30" spans="1:6" x14ac:dyDescent="0.25">
      <c r="A30" s="1236" t="s">
        <v>831</v>
      </c>
      <c r="B30" s="1209"/>
      <c r="C30" s="1209"/>
      <c r="D30" s="1209"/>
      <c r="E30" s="1246"/>
      <c r="F30" s="1246"/>
    </row>
    <row r="31" spans="1:6" x14ac:dyDescent="0.25">
      <c r="A31" s="1209" t="s">
        <v>833</v>
      </c>
      <c r="B31" s="1245">
        <v>82</v>
      </c>
      <c r="C31" s="1245">
        <v>85</v>
      </c>
      <c r="D31" s="1245">
        <v>92</v>
      </c>
      <c r="E31" s="1246">
        <f t="shared" si="0"/>
        <v>7.6086956521739135E-2</v>
      </c>
      <c r="F31" s="1246">
        <f t="shared" si="1"/>
        <v>0.10869565217391304</v>
      </c>
    </row>
    <row r="32" spans="1:6" x14ac:dyDescent="0.25">
      <c r="A32" s="1209" t="s">
        <v>834</v>
      </c>
      <c r="B32" s="1245">
        <v>85</v>
      </c>
      <c r="C32" s="1245">
        <v>90</v>
      </c>
      <c r="D32" s="1245">
        <v>95</v>
      </c>
      <c r="E32" s="1246">
        <f t="shared" si="0"/>
        <v>5.2631578947368418E-2</v>
      </c>
      <c r="F32" s="1246">
        <f t="shared" si="1"/>
        <v>0.10526315789473684</v>
      </c>
    </row>
    <row r="33" spans="1:6" x14ac:dyDescent="0.25">
      <c r="A33" s="1236" t="s">
        <v>19</v>
      </c>
      <c r="B33" s="1209"/>
      <c r="C33" s="1209"/>
      <c r="D33" s="1209"/>
      <c r="E33" s="1246"/>
      <c r="F33" s="1246"/>
    </row>
    <row r="34" spans="1:6" x14ac:dyDescent="0.25">
      <c r="A34" s="1209" t="s">
        <v>833</v>
      </c>
      <c r="B34" s="1245">
        <v>82</v>
      </c>
      <c r="C34" s="1245">
        <v>85</v>
      </c>
      <c r="D34" s="1245">
        <v>92</v>
      </c>
      <c r="E34" s="1246">
        <f t="shared" si="0"/>
        <v>7.6086956521739135E-2</v>
      </c>
      <c r="F34" s="1246">
        <f t="shared" si="1"/>
        <v>0.10869565217391304</v>
      </c>
    </row>
    <row r="35" spans="1:6" x14ac:dyDescent="0.25">
      <c r="A35" s="1209" t="s">
        <v>834</v>
      </c>
      <c r="B35" s="1245">
        <v>85</v>
      </c>
      <c r="C35" s="1245">
        <v>90</v>
      </c>
      <c r="D35" s="1245">
        <v>95</v>
      </c>
      <c r="E35" s="1246">
        <f t="shared" si="0"/>
        <v>5.2631578947368418E-2</v>
      </c>
      <c r="F35" s="1246">
        <f t="shared" si="1"/>
        <v>0.10526315789473684</v>
      </c>
    </row>
    <row r="36" spans="1:6" x14ac:dyDescent="0.25">
      <c r="A36" s="1236" t="s">
        <v>830</v>
      </c>
      <c r="B36" s="1209"/>
      <c r="C36" s="1209"/>
      <c r="D36" s="1209"/>
      <c r="E36" s="1246"/>
      <c r="F36" s="1246"/>
    </row>
    <row r="37" spans="1:6" x14ac:dyDescent="0.25">
      <c r="A37" s="1209" t="s">
        <v>833</v>
      </c>
      <c r="B37" s="1245">
        <v>82</v>
      </c>
      <c r="C37" s="1245">
        <v>85</v>
      </c>
      <c r="D37" s="1245">
        <v>92</v>
      </c>
      <c r="E37" s="1246">
        <f t="shared" si="0"/>
        <v>7.6086956521739135E-2</v>
      </c>
      <c r="F37" s="1246">
        <f t="shared" si="1"/>
        <v>0.10869565217391304</v>
      </c>
    </row>
    <row r="38" spans="1:6" x14ac:dyDescent="0.25">
      <c r="A38" s="1209" t="s">
        <v>834</v>
      </c>
      <c r="B38" s="1245">
        <v>85</v>
      </c>
      <c r="C38" s="1245">
        <v>90</v>
      </c>
      <c r="D38" s="1245">
        <v>95</v>
      </c>
      <c r="E38" s="1246">
        <f t="shared" si="0"/>
        <v>5.2631578947368418E-2</v>
      </c>
      <c r="F38" s="1246">
        <f t="shared" si="1"/>
        <v>0.10526315789473684</v>
      </c>
    </row>
    <row r="39" spans="1:6" x14ac:dyDescent="0.25">
      <c r="A39" s="1236" t="s">
        <v>1096</v>
      </c>
      <c r="B39" s="1209"/>
      <c r="C39" s="1209"/>
      <c r="D39" s="1209"/>
      <c r="E39" s="1246"/>
      <c r="F39" s="1246"/>
    </row>
    <row r="40" spans="1:6" x14ac:dyDescent="0.25">
      <c r="A40" s="1209" t="s">
        <v>833</v>
      </c>
      <c r="B40" s="1245">
        <v>82</v>
      </c>
      <c r="C40" s="1245">
        <v>85</v>
      </c>
      <c r="D40" s="1245">
        <v>92</v>
      </c>
      <c r="E40" s="1246">
        <f t="shared" si="0"/>
        <v>7.6086956521739135E-2</v>
      </c>
      <c r="F40" s="1246">
        <f t="shared" si="1"/>
        <v>0.10869565217391304</v>
      </c>
    </row>
    <row r="41" spans="1:6" x14ac:dyDescent="0.25">
      <c r="A41" s="1209" t="s">
        <v>834</v>
      </c>
      <c r="B41" s="1245">
        <v>85</v>
      </c>
      <c r="C41" s="1245">
        <v>90</v>
      </c>
      <c r="D41" s="1245">
        <v>95</v>
      </c>
      <c r="E41" s="1246">
        <f t="shared" si="0"/>
        <v>5.2631578947368418E-2</v>
      </c>
      <c r="F41" s="1246">
        <f t="shared" si="1"/>
        <v>0.10526315789473684</v>
      </c>
    </row>
    <row r="42" spans="1:6" x14ac:dyDescent="0.25">
      <c r="A42" s="2481" t="s">
        <v>1388</v>
      </c>
      <c r="B42" s="2481"/>
      <c r="C42" s="2481"/>
      <c r="D42" s="2481"/>
      <c r="E42" s="2481"/>
      <c r="F42" s="2481"/>
    </row>
  </sheetData>
  <mergeCells count="3">
    <mergeCell ref="A1:F1"/>
    <mergeCell ref="A42:F42"/>
    <mergeCell ref="A2:F2"/>
  </mergeCells>
  <pageMargins left="0.7" right="0.7" top="0.75" bottom="0.75" header="0.3" footer="0.3"/>
  <pageSetup paperSize="9"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D41"/>
  <sheetViews>
    <sheetView workbookViewId="0">
      <selection sqref="A1:C1"/>
    </sheetView>
  </sheetViews>
  <sheetFormatPr defaultRowHeight="15" x14ac:dyDescent="0.25"/>
  <cols>
    <col min="1" max="1" width="42.7109375" customWidth="1"/>
    <col min="2" max="2" width="35.42578125" customWidth="1"/>
    <col min="3" max="3" width="16.42578125" customWidth="1"/>
  </cols>
  <sheetData>
    <row r="1" spans="1:4" ht="16.5" x14ac:dyDescent="0.3">
      <c r="A1" s="2196" t="s">
        <v>2079</v>
      </c>
      <c r="B1" s="2196"/>
      <c r="C1" s="2196"/>
    </row>
    <row r="2" spans="1:4" s="2" customFormat="1" x14ac:dyDescent="0.25">
      <c r="A2" s="2193" t="s">
        <v>1145</v>
      </c>
      <c r="B2" s="2194"/>
      <c r="C2" s="2195"/>
    </row>
    <row r="3" spans="1:4" ht="25.5" x14ac:dyDescent="0.25">
      <c r="A3" s="1243" t="s">
        <v>1095</v>
      </c>
      <c r="B3" s="1243" t="s">
        <v>1493</v>
      </c>
      <c r="C3" s="1244" t="s">
        <v>1097</v>
      </c>
      <c r="D3" s="2"/>
    </row>
    <row r="4" spans="1:4" x14ac:dyDescent="0.25">
      <c r="A4" s="1236" t="s">
        <v>25</v>
      </c>
      <c r="B4" s="1241"/>
      <c r="C4" s="1241"/>
    </row>
    <row r="5" spans="1:4" x14ac:dyDescent="0.25">
      <c r="A5" s="1209" t="s">
        <v>833</v>
      </c>
      <c r="B5" s="1241"/>
      <c r="C5" s="1241"/>
    </row>
    <row r="6" spans="1:4" x14ac:dyDescent="0.25">
      <c r="A6" s="1209" t="s">
        <v>834</v>
      </c>
      <c r="B6" s="1241"/>
      <c r="C6" s="1241"/>
    </row>
    <row r="7" spans="1:4" x14ac:dyDescent="0.25">
      <c r="A7" s="1209"/>
      <c r="B7" s="1241"/>
      <c r="C7" s="1241"/>
    </row>
    <row r="8" spans="1:4" x14ac:dyDescent="0.25">
      <c r="A8" s="1236" t="s">
        <v>826</v>
      </c>
      <c r="B8" s="1241"/>
      <c r="C8" s="1241"/>
    </row>
    <row r="9" spans="1:4" x14ac:dyDescent="0.25">
      <c r="A9" s="1209"/>
      <c r="B9" s="1241"/>
      <c r="C9" s="1241"/>
    </row>
    <row r="10" spans="1:4" x14ac:dyDescent="0.25">
      <c r="A10" s="1209"/>
      <c r="B10" s="1241"/>
      <c r="C10" s="1241"/>
    </row>
    <row r="11" spans="1:4" x14ac:dyDescent="0.25">
      <c r="A11" s="1236" t="s">
        <v>26</v>
      </c>
      <c r="B11" s="1241"/>
      <c r="C11" s="1241"/>
    </row>
    <row r="12" spans="1:4" x14ac:dyDescent="0.25">
      <c r="A12" s="1209"/>
      <c r="B12" s="1241"/>
      <c r="C12" s="1241"/>
    </row>
    <row r="13" spans="1:4" x14ac:dyDescent="0.25">
      <c r="A13" s="1209"/>
      <c r="B13" s="1241"/>
      <c r="C13" s="1241"/>
    </row>
    <row r="14" spans="1:4" x14ac:dyDescent="0.25">
      <c r="A14" s="1236" t="s">
        <v>21</v>
      </c>
      <c r="B14" s="1241"/>
      <c r="C14" s="1241"/>
    </row>
    <row r="15" spans="1:4" x14ac:dyDescent="0.25">
      <c r="A15" s="1209"/>
      <c r="B15" s="1241"/>
      <c r="C15" s="1241"/>
    </row>
    <row r="16" spans="1:4" x14ac:dyDescent="0.25">
      <c r="A16" s="1209"/>
      <c r="B16" s="1241"/>
      <c r="C16" s="1241"/>
    </row>
    <row r="17" spans="1:3" x14ac:dyDescent="0.25">
      <c r="A17" s="1236" t="s">
        <v>832</v>
      </c>
      <c r="B17" s="1241"/>
      <c r="C17" s="1241"/>
    </row>
    <row r="18" spans="1:3" x14ac:dyDescent="0.25">
      <c r="A18" s="1209"/>
      <c r="B18" s="1241"/>
      <c r="C18" s="1241"/>
    </row>
    <row r="19" spans="1:3" x14ac:dyDescent="0.25">
      <c r="A19" s="1209"/>
      <c r="B19" s="1241"/>
      <c r="C19" s="1241"/>
    </row>
    <row r="20" spans="1:3" x14ac:dyDescent="0.25">
      <c r="A20" s="1236" t="s">
        <v>827</v>
      </c>
      <c r="B20" s="1241"/>
      <c r="C20" s="1241"/>
    </row>
    <row r="21" spans="1:3" x14ac:dyDescent="0.25">
      <c r="A21" s="1209"/>
      <c r="B21" s="1241"/>
      <c r="C21" s="1241"/>
    </row>
    <row r="22" spans="1:3" x14ac:dyDescent="0.25">
      <c r="A22" s="1209"/>
      <c r="B22" s="1241"/>
      <c r="C22" s="1241"/>
    </row>
    <row r="23" spans="1:3" x14ac:dyDescent="0.25">
      <c r="A23" s="1236" t="s">
        <v>828</v>
      </c>
      <c r="B23" s="1241"/>
      <c r="C23" s="1241"/>
    </row>
    <row r="24" spans="1:3" x14ac:dyDescent="0.25">
      <c r="A24" s="1209"/>
      <c r="B24" s="1241"/>
      <c r="C24" s="1241"/>
    </row>
    <row r="25" spans="1:3" x14ac:dyDescent="0.25">
      <c r="A25" s="1209"/>
      <c r="B25" s="1241"/>
      <c r="C25" s="1241"/>
    </row>
    <row r="26" spans="1:3" x14ac:dyDescent="0.25">
      <c r="A26" s="1236" t="s">
        <v>829</v>
      </c>
      <c r="B26" s="1241"/>
      <c r="C26" s="1241"/>
    </row>
    <row r="27" spans="1:3" x14ac:dyDescent="0.25">
      <c r="A27" s="1209"/>
      <c r="B27" s="1241"/>
      <c r="C27" s="1241"/>
    </row>
    <row r="28" spans="1:3" x14ac:dyDescent="0.25">
      <c r="A28" s="1209"/>
      <c r="B28" s="1241"/>
      <c r="C28" s="1241"/>
    </row>
    <row r="29" spans="1:3" x14ac:dyDescent="0.25">
      <c r="A29" s="1236" t="s">
        <v>831</v>
      </c>
      <c r="B29" s="1241"/>
      <c r="C29" s="1241"/>
    </row>
    <row r="30" spans="1:3" x14ac:dyDescent="0.25">
      <c r="A30" s="1209"/>
      <c r="B30" s="1241"/>
      <c r="C30" s="1241"/>
    </row>
    <row r="31" spans="1:3" x14ac:dyDescent="0.25">
      <c r="A31" s="1209"/>
      <c r="B31" s="1241"/>
      <c r="C31" s="1241"/>
    </row>
    <row r="32" spans="1:3" x14ac:dyDescent="0.25">
      <c r="A32" s="1236" t="s">
        <v>19</v>
      </c>
      <c r="B32" s="1241"/>
      <c r="C32" s="1241"/>
    </row>
    <row r="33" spans="1:3" x14ac:dyDescent="0.25">
      <c r="A33" s="1209"/>
      <c r="B33" s="1241"/>
      <c r="C33" s="1241"/>
    </row>
    <row r="34" spans="1:3" x14ac:dyDescent="0.25">
      <c r="A34" s="1209"/>
      <c r="B34" s="1241"/>
      <c r="C34" s="1241"/>
    </row>
    <row r="35" spans="1:3" x14ac:dyDescent="0.25">
      <c r="A35" s="1236" t="s">
        <v>830</v>
      </c>
      <c r="B35" s="1241"/>
      <c r="C35" s="1241"/>
    </row>
    <row r="36" spans="1:3" x14ac:dyDescent="0.25">
      <c r="A36" s="1209"/>
      <c r="B36" s="1241"/>
      <c r="C36" s="1241"/>
    </row>
    <row r="37" spans="1:3" x14ac:dyDescent="0.25">
      <c r="A37" s="1209"/>
      <c r="B37" s="1241"/>
      <c r="C37" s="1241"/>
    </row>
    <row r="38" spans="1:3" x14ac:dyDescent="0.25">
      <c r="A38" s="1236" t="s">
        <v>1096</v>
      </c>
      <c r="B38" s="1241"/>
      <c r="C38" s="1241"/>
    </row>
    <row r="39" spans="1:3" x14ac:dyDescent="0.25">
      <c r="A39" s="1209"/>
      <c r="B39" s="1241"/>
      <c r="C39" s="1241"/>
    </row>
    <row r="40" spans="1:3" x14ac:dyDescent="0.25">
      <c r="A40" s="1209"/>
      <c r="B40" s="1241"/>
      <c r="C40" s="1241"/>
    </row>
    <row r="41" spans="1:3" x14ac:dyDescent="0.25">
      <c r="A41" s="2482" t="s">
        <v>1438</v>
      </c>
      <c r="B41" s="1991"/>
      <c r="C41" s="1992"/>
    </row>
  </sheetData>
  <mergeCells count="3">
    <mergeCell ref="A1:C1"/>
    <mergeCell ref="A41:C41"/>
    <mergeCell ref="A2:C2"/>
  </mergeCells>
  <pageMargins left="0.7" right="0.7" top="0.75" bottom="0.75" header="0.3" footer="0.3"/>
  <pageSetup paperSize="9"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26"/>
  <sheetViews>
    <sheetView workbookViewId="0">
      <selection sqref="A1:E1"/>
    </sheetView>
  </sheetViews>
  <sheetFormatPr defaultRowHeight="15" x14ac:dyDescent="0.25"/>
  <cols>
    <col min="1" max="1" width="38.5703125" style="2" customWidth="1"/>
    <col min="2" max="5" width="14.42578125" style="2" customWidth="1"/>
    <col min="6" max="16384" width="9.140625" style="2"/>
  </cols>
  <sheetData>
    <row r="1" spans="1:5" ht="16.5" x14ac:dyDescent="0.3">
      <c r="A1" s="2196" t="s">
        <v>1537</v>
      </c>
      <c r="B1" s="2196"/>
      <c r="C1" s="2196"/>
      <c r="D1" s="2196"/>
      <c r="E1" s="2196"/>
    </row>
    <row r="2" spans="1:5" ht="31.5" customHeight="1" x14ac:dyDescent="0.25">
      <c r="A2" s="1224" t="s">
        <v>1538</v>
      </c>
      <c r="B2" s="1225" t="s">
        <v>25</v>
      </c>
      <c r="C2" s="1226" t="s">
        <v>212</v>
      </c>
      <c r="D2" s="1227" t="s">
        <v>26</v>
      </c>
      <c r="E2" s="1227" t="s">
        <v>1539</v>
      </c>
    </row>
    <row r="3" spans="1:5" ht="16.5" customHeight="1" x14ac:dyDescent="0.25">
      <c r="A3" s="1242" t="s">
        <v>1540</v>
      </c>
      <c r="B3" s="1225"/>
      <c r="C3" s="1226"/>
      <c r="D3" s="1227"/>
      <c r="E3" s="1227"/>
    </row>
    <row r="4" spans="1:5" x14ac:dyDescent="0.25">
      <c r="A4" s="1199"/>
      <c r="B4" s="1199"/>
      <c r="C4" s="1199"/>
      <c r="D4" s="1199"/>
      <c r="E4" s="1199"/>
    </row>
    <row r="5" spans="1:5" x14ac:dyDescent="0.25">
      <c r="A5" s="1199"/>
      <c r="B5" s="1199"/>
      <c r="C5" s="1199"/>
      <c r="D5" s="1199"/>
      <c r="E5" s="1199"/>
    </row>
    <row r="6" spans="1:5" x14ac:dyDescent="0.25">
      <c r="A6" s="1199"/>
      <c r="B6" s="1199"/>
      <c r="C6" s="1199"/>
      <c r="D6" s="1199"/>
      <c r="E6" s="1199"/>
    </row>
    <row r="7" spans="1:5" x14ac:dyDescent="0.25">
      <c r="A7" s="1199"/>
      <c r="B7" s="1199"/>
      <c r="C7" s="1199"/>
      <c r="D7" s="1199"/>
      <c r="E7" s="1199"/>
    </row>
    <row r="8" spans="1:5" x14ac:dyDescent="0.25">
      <c r="A8" s="1199"/>
      <c r="B8" s="1199"/>
      <c r="C8" s="1199"/>
      <c r="D8" s="1199"/>
      <c r="E8" s="1199"/>
    </row>
    <row r="9" spans="1:5" x14ac:dyDescent="0.25">
      <c r="A9" s="1199"/>
      <c r="B9" s="1199"/>
      <c r="C9" s="1199"/>
      <c r="D9" s="1199"/>
      <c r="E9" s="1199"/>
    </row>
    <row r="10" spans="1:5" x14ac:dyDescent="0.25">
      <c r="A10" s="1199"/>
      <c r="B10" s="1199"/>
      <c r="C10" s="1199"/>
      <c r="D10" s="1199"/>
      <c r="E10" s="1199"/>
    </row>
    <row r="11" spans="1:5" x14ac:dyDescent="0.25">
      <c r="A11" s="1199"/>
      <c r="B11" s="1199"/>
      <c r="C11" s="1199"/>
      <c r="D11" s="1199"/>
      <c r="E11" s="1199"/>
    </row>
    <row r="12" spans="1:5" x14ac:dyDescent="0.25">
      <c r="A12" s="1242" t="s">
        <v>1541</v>
      </c>
      <c r="B12" s="1225"/>
      <c r="C12" s="1226"/>
      <c r="D12" s="1227"/>
      <c r="E12" s="1227"/>
    </row>
    <row r="13" spans="1:5" x14ac:dyDescent="0.25">
      <c r="A13" s="1199"/>
      <c r="B13" s="1199"/>
      <c r="C13" s="1199"/>
      <c r="D13" s="1199"/>
      <c r="E13" s="1199"/>
    </row>
    <row r="14" spans="1:5" x14ac:dyDescent="0.25">
      <c r="A14" s="1199"/>
      <c r="B14" s="1199"/>
      <c r="C14" s="1199"/>
      <c r="D14" s="1199"/>
      <c r="E14" s="1199"/>
    </row>
    <row r="15" spans="1:5" x14ac:dyDescent="0.25">
      <c r="A15" s="1199"/>
      <c r="B15" s="1199"/>
      <c r="C15" s="1199"/>
      <c r="D15" s="1199"/>
      <c r="E15" s="1199"/>
    </row>
    <row r="16" spans="1:5" x14ac:dyDescent="0.25">
      <c r="A16" s="1199"/>
      <c r="B16" s="1199"/>
      <c r="C16" s="1199"/>
      <c r="D16" s="1199"/>
      <c r="E16" s="1199"/>
    </row>
    <row r="17" spans="1:6" x14ac:dyDescent="0.25">
      <c r="A17" s="1199"/>
      <c r="B17" s="1199"/>
      <c r="C17" s="1199"/>
      <c r="D17" s="1199"/>
      <c r="E17" s="1199"/>
    </row>
    <row r="18" spans="1:6" x14ac:dyDescent="0.25">
      <c r="A18" s="1199"/>
      <c r="B18" s="1199"/>
      <c r="C18" s="1199"/>
      <c r="D18" s="1199"/>
      <c r="E18" s="1199"/>
    </row>
    <row r="19" spans="1:6" x14ac:dyDescent="0.25">
      <c r="A19" s="1163"/>
      <c r="B19" s="1163"/>
      <c r="C19" s="1163"/>
      <c r="D19" s="1163"/>
      <c r="E19" s="1163"/>
      <c r="F19" s="7"/>
    </row>
    <row r="20" spans="1:6" ht="38.25" customHeight="1" x14ac:dyDescent="0.25">
      <c r="A20" s="2483" t="s">
        <v>1542</v>
      </c>
      <c r="B20" s="2484"/>
      <c r="C20" s="2484"/>
      <c r="D20" s="2484"/>
      <c r="E20" s="1287" t="s">
        <v>1572</v>
      </c>
      <c r="F20" s="7"/>
    </row>
    <row r="21" spans="1:6" x14ac:dyDescent="0.25">
      <c r="A21" s="7"/>
      <c r="B21" s="7"/>
      <c r="C21" s="7"/>
      <c r="D21" s="7"/>
      <c r="E21" s="7"/>
      <c r="F21" s="7"/>
    </row>
    <row r="22" spans="1:6" x14ac:dyDescent="0.25">
      <c r="A22" s="7"/>
      <c r="B22" s="7"/>
      <c r="C22" s="7"/>
      <c r="D22" s="7"/>
      <c r="E22" s="7"/>
      <c r="F22" s="7"/>
    </row>
    <row r="23" spans="1:6" x14ac:dyDescent="0.25">
      <c r="A23" s="7"/>
      <c r="B23" s="7"/>
      <c r="C23" s="7"/>
      <c r="D23" s="7"/>
      <c r="E23" s="7"/>
      <c r="F23" s="7"/>
    </row>
    <row r="24" spans="1:6" x14ac:dyDescent="0.25">
      <c r="A24" s="7"/>
      <c r="B24" s="7"/>
      <c r="C24" s="7"/>
      <c r="D24" s="7"/>
      <c r="E24" s="7"/>
      <c r="F24" s="7"/>
    </row>
    <row r="25" spans="1:6" x14ac:dyDescent="0.25">
      <c r="A25" s="7"/>
      <c r="B25" s="7"/>
      <c r="C25" s="7"/>
      <c r="D25" s="7"/>
      <c r="E25" s="7"/>
      <c r="F25" s="7"/>
    </row>
    <row r="26" spans="1:6" x14ac:dyDescent="0.25">
      <c r="A26" s="7"/>
      <c r="B26" s="7"/>
      <c r="C26" s="7"/>
      <c r="D26" s="7"/>
      <c r="E26" s="7"/>
      <c r="F26" s="7"/>
    </row>
  </sheetData>
  <mergeCells count="2">
    <mergeCell ref="A1:E1"/>
    <mergeCell ref="A20:D2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36"/>
  <sheetViews>
    <sheetView workbookViewId="0">
      <selection sqref="A1:F1"/>
    </sheetView>
  </sheetViews>
  <sheetFormatPr defaultRowHeight="12.75" x14ac:dyDescent="0.2"/>
  <cols>
    <col min="1" max="1" width="9.140625" style="1760"/>
    <col min="2" max="2" width="18.85546875" style="1761" customWidth="1"/>
    <col min="3" max="6" width="18.85546875" style="1291" customWidth="1"/>
    <col min="7" max="16384" width="9.140625" style="1291"/>
  </cols>
  <sheetData>
    <row r="1" spans="1:7" ht="16.5" x14ac:dyDescent="0.3">
      <c r="A1" s="2062" t="s">
        <v>902</v>
      </c>
      <c r="B1" s="2062"/>
      <c r="C1" s="2062"/>
      <c r="D1" s="2062"/>
      <c r="E1" s="2062"/>
      <c r="F1" s="2062"/>
    </row>
    <row r="2" spans="1:7" ht="15.75" customHeight="1" x14ac:dyDescent="0.2">
      <c r="A2" s="2063" t="s">
        <v>903</v>
      </c>
      <c r="B2" s="1739" t="s">
        <v>1618</v>
      </c>
      <c r="C2" s="2065" t="s">
        <v>1619</v>
      </c>
      <c r="D2" s="2066"/>
      <c r="E2" s="2066"/>
      <c r="F2" s="2067"/>
    </row>
    <row r="3" spans="1:7" ht="32.25" customHeight="1" x14ac:dyDescent="0.2">
      <c r="A3" s="2064"/>
      <c r="B3" s="1740" t="s">
        <v>1194</v>
      </c>
      <c r="C3" s="1740" t="s">
        <v>1195</v>
      </c>
      <c r="D3" s="1740" t="s">
        <v>1194</v>
      </c>
      <c r="E3" s="1740" t="s">
        <v>1580</v>
      </c>
      <c r="F3" s="1741" t="s">
        <v>1581</v>
      </c>
      <c r="G3" s="1538"/>
    </row>
    <row r="4" spans="1:7"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2.5" customHeight="1" x14ac:dyDescent="0.2">
      <c r="A13" s="2068" t="s">
        <v>1792</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6"/>
      <c r="B87" s="1754"/>
      <c r="C87" s="1755"/>
      <c r="D87" s="1755"/>
      <c r="E87" s="1755"/>
    </row>
    <row r="88" spans="1:5" x14ac:dyDescent="0.2">
      <c r="A88" s="1756"/>
      <c r="B88" s="1754"/>
      <c r="C88" s="1755"/>
      <c r="D88" s="1755"/>
      <c r="E88" s="1755"/>
    </row>
    <row r="89" spans="1:5" x14ac:dyDescent="0.2">
      <c r="A89" s="1756"/>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94:B96"/>
    <mergeCell ref="B134:B135"/>
    <mergeCell ref="A1:F1"/>
    <mergeCell ref="A2:A4"/>
    <mergeCell ref="C2:F2"/>
    <mergeCell ref="A13:F13"/>
  </mergeCells>
  <pageMargins left="0.7" right="0.7" top="0.75" bottom="0.75" header="0.3" footer="0.3"/>
  <pageSetup paperSize="9"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27"/>
  <sheetViews>
    <sheetView workbookViewId="0">
      <selection sqref="A1:C1"/>
    </sheetView>
  </sheetViews>
  <sheetFormatPr defaultRowHeight="16.5" x14ac:dyDescent="0.3"/>
  <cols>
    <col min="1" max="1" width="28.85546875" style="1147" customWidth="1"/>
    <col min="2" max="3" width="34.7109375" style="1147" customWidth="1"/>
    <col min="4" max="16384" width="9.140625" style="1147"/>
  </cols>
  <sheetData>
    <row r="1" spans="1:3" ht="33.75" customHeight="1" x14ac:dyDescent="0.3">
      <c r="A1" s="2485" t="s">
        <v>1552</v>
      </c>
      <c r="B1" s="2486"/>
      <c r="C1" s="2487"/>
    </row>
    <row r="2" spans="1:3" ht="31.5" customHeight="1" x14ac:dyDescent="0.3">
      <c r="A2" s="1230" t="s">
        <v>1545</v>
      </c>
      <c r="B2" s="1231" t="s">
        <v>1543</v>
      </c>
      <c r="C2" s="1231" t="s">
        <v>1544</v>
      </c>
    </row>
    <row r="3" spans="1:3" ht="16.5" customHeight="1" x14ac:dyDescent="0.3">
      <c r="A3" s="1232" t="s">
        <v>1546</v>
      </c>
      <c r="B3" s="1237"/>
      <c r="C3" s="1238"/>
    </row>
    <row r="4" spans="1:3" x14ac:dyDescent="0.3">
      <c r="A4" s="1163"/>
      <c r="B4" s="1239"/>
      <c r="C4" s="1239"/>
    </row>
    <row r="5" spans="1:3" x14ac:dyDescent="0.3">
      <c r="A5" s="1233"/>
      <c r="B5" s="1240"/>
      <c r="C5" s="1240"/>
    </row>
    <row r="6" spans="1:3" x14ac:dyDescent="0.3">
      <c r="A6" s="1163"/>
      <c r="B6" s="1239"/>
      <c r="C6" s="1239"/>
    </row>
    <row r="7" spans="1:3" x14ac:dyDescent="0.3">
      <c r="A7" s="1234" t="s">
        <v>1547</v>
      </c>
      <c r="B7" s="1239"/>
      <c r="C7" s="1239"/>
    </row>
    <row r="8" spans="1:3" x14ac:dyDescent="0.3">
      <c r="A8" s="1163"/>
      <c r="B8" s="1239"/>
      <c r="C8" s="1239"/>
    </row>
    <row r="9" spans="1:3" x14ac:dyDescent="0.3">
      <c r="A9" s="1163"/>
      <c r="B9" s="1239"/>
      <c r="C9" s="1239"/>
    </row>
    <row r="10" spans="1:3" x14ac:dyDescent="0.3">
      <c r="A10" s="1163"/>
      <c r="B10" s="1239"/>
      <c r="C10" s="1239"/>
    </row>
    <row r="11" spans="1:3" x14ac:dyDescent="0.3">
      <c r="A11" s="1234" t="s">
        <v>1548</v>
      </c>
      <c r="B11" s="1239"/>
      <c r="C11" s="1239"/>
    </row>
    <row r="12" spans="1:3" x14ac:dyDescent="0.3">
      <c r="A12" s="1163"/>
      <c r="B12" s="1239"/>
      <c r="C12" s="1239"/>
    </row>
    <row r="13" spans="1:3" x14ac:dyDescent="0.3">
      <c r="A13" s="1232"/>
      <c r="B13" s="1237"/>
      <c r="C13" s="1238"/>
    </row>
    <row r="14" spans="1:3" x14ac:dyDescent="0.3">
      <c r="A14" s="1163"/>
      <c r="B14" s="1239"/>
      <c r="C14" s="1239"/>
    </row>
    <row r="15" spans="1:3" x14ac:dyDescent="0.3">
      <c r="A15" s="1235" t="s">
        <v>1549</v>
      </c>
      <c r="B15" s="1223"/>
      <c r="C15" s="1223"/>
    </row>
    <row r="16" spans="1:3" x14ac:dyDescent="0.3">
      <c r="A16" s="1199"/>
      <c r="B16" s="1223"/>
      <c r="C16" s="1223"/>
    </row>
    <row r="17" spans="1:3" x14ac:dyDescent="0.3">
      <c r="A17" s="1199"/>
      <c r="B17" s="1223"/>
      <c r="C17" s="1223"/>
    </row>
    <row r="18" spans="1:3" x14ac:dyDescent="0.3">
      <c r="A18" s="1199"/>
      <c r="B18" s="1223"/>
      <c r="C18" s="1223"/>
    </row>
    <row r="19" spans="1:3" x14ac:dyDescent="0.3">
      <c r="A19" s="1235" t="s">
        <v>1550</v>
      </c>
      <c r="B19" s="1223"/>
      <c r="C19" s="1223"/>
    </row>
    <row r="20" spans="1:3" x14ac:dyDescent="0.3">
      <c r="A20" s="1209"/>
      <c r="B20" s="1241"/>
      <c r="C20" s="1241"/>
    </row>
    <row r="21" spans="1:3" x14ac:dyDescent="0.3">
      <c r="A21" s="1209"/>
      <c r="B21" s="1241"/>
      <c r="C21" s="1241"/>
    </row>
    <row r="22" spans="1:3" x14ac:dyDescent="0.3">
      <c r="A22" s="1209"/>
      <c r="B22" s="1241"/>
      <c r="C22" s="1241"/>
    </row>
    <row r="23" spans="1:3" x14ac:dyDescent="0.3">
      <c r="A23" s="1236" t="s">
        <v>1551</v>
      </c>
      <c r="B23" s="1241"/>
      <c r="C23" s="1241"/>
    </row>
    <row r="24" spans="1:3" x14ac:dyDescent="0.3">
      <c r="A24" s="1209"/>
      <c r="B24" s="1241"/>
      <c r="C24" s="1241"/>
    </row>
    <row r="25" spans="1:3" x14ac:dyDescent="0.3">
      <c r="A25" s="1209"/>
      <c r="B25" s="1241"/>
      <c r="C25" s="1241"/>
    </row>
    <row r="26" spans="1:3" x14ac:dyDescent="0.3">
      <c r="A26" s="1199"/>
      <c r="B26" s="1223"/>
      <c r="C26" s="1223"/>
    </row>
    <row r="27" spans="1:3" ht="15.75" customHeight="1" x14ac:dyDescent="0.3">
      <c r="A27" s="2488"/>
      <c r="B27" s="2489"/>
      <c r="C27" s="1204" t="s">
        <v>1573</v>
      </c>
    </row>
  </sheetData>
  <mergeCells count="2">
    <mergeCell ref="A1:C1"/>
    <mergeCell ref="A27:B27"/>
  </mergeCell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F19"/>
  <sheetViews>
    <sheetView workbookViewId="0">
      <selection sqref="A1:E1"/>
    </sheetView>
  </sheetViews>
  <sheetFormatPr defaultRowHeight="15" x14ac:dyDescent="0.25"/>
  <cols>
    <col min="1" max="1" width="28.42578125" style="2" customWidth="1"/>
    <col min="2" max="2" width="27.140625" style="2" customWidth="1"/>
    <col min="3" max="3" width="20.7109375" style="2" customWidth="1"/>
    <col min="4" max="4" width="13.140625" style="2" customWidth="1"/>
    <col min="5" max="5" width="15.42578125" style="2" customWidth="1"/>
    <col min="6" max="16384" width="9.140625" style="2"/>
  </cols>
  <sheetData>
    <row r="1" spans="1:6" ht="18.75" customHeight="1" x14ac:dyDescent="0.3">
      <c r="A1" s="2196" t="s">
        <v>2077</v>
      </c>
      <c r="B1" s="2196"/>
      <c r="C1" s="2196"/>
      <c r="D1" s="2196"/>
      <c r="E1" s="2196"/>
    </row>
    <row r="2" spans="1:6" ht="54.75" customHeight="1" x14ac:dyDescent="0.25">
      <c r="A2" s="1224" t="s">
        <v>1495</v>
      </c>
      <c r="B2" s="1225" t="s">
        <v>848</v>
      </c>
      <c r="C2" s="1226" t="s">
        <v>849</v>
      </c>
      <c r="D2" s="1944" t="s">
        <v>2078</v>
      </c>
      <c r="E2" s="1228" t="s">
        <v>850</v>
      </c>
    </row>
    <row r="3" spans="1:6" x14ac:dyDescent="0.25">
      <c r="A3" s="1199"/>
      <c r="B3" s="1199"/>
      <c r="C3" s="1199"/>
      <c r="D3" s="1199"/>
      <c r="E3" s="1199"/>
      <c r="F3" s="9"/>
    </row>
    <row r="4" spans="1:6" x14ac:dyDescent="0.25">
      <c r="A4" s="1199"/>
      <c r="B4" s="1199"/>
      <c r="C4" s="1199"/>
      <c r="D4" s="1199"/>
      <c r="E4" s="1199"/>
      <c r="F4" s="9"/>
    </row>
    <row r="5" spans="1:6" x14ac:dyDescent="0.25">
      <c r="A5" s="1199"/>
      <c r="B5" s="1199"/>
      <c r="C5" s="1199"/>
      <c r="D5" s="1199"/>
      <c r="E5" s="1199"/>
      <c r="F5" s="9"/>
    </row>
    <row r="6" spans="1:6" x14ac:dyDescent="0.25">
      <c r="A6" s="1199"/>
      <c r="B6" s="1199"/>
      <c r="C6" s="1199"/>
      <c r="D6" s="1199"/>
      <c r="E6" s="1199"/>
      <c r="F6" s="9"/>
    </row>
    <row r="7" spans="1:6" x14ac:dyDescent="0.25">
      <c r="A7" s="1199"/>
      <c r="B7" s="1199"/>
      <c r="C7" s="1199"/>
      <c r="D7" s="1199"/>
      <c r="E7" s="1199"/>
      <c r="F7" s="9"/>
    </row>
    <row r="8" spans="1:6" x14ac:dyDescent="0.25">
      <c r="A8" s="1199"/>
      <c r="B8" s="1199"/>
      <c r="C8" s="1199"/>
      <c r="D8" s="1199"/>
      <c r="E8" s="1199"/>
      <c r="F8" s="9"/>
    </row>
    <row r="9" spans="1:6" x14ac:dyDescent="0.25">
      <c r="A9" s="1199"/>
      <c r="B9" s="1199"/>
      <c r="C9" s="1199"/>
      <c r="D9" s="1199"/>
      <c r="E9" s="1199"/>
      <c r="F9" s="9"/>
    </row>
    <row r="10" spans="1:6" x14ac:dyDescent="0.25">
      <c r="A10" s="1199"/>
      <c r="B10" s="1199"/>
      <c r="C10" s="1199"/>
      <c r="D10" s="1199"/>
      <c r="E10" s="1199"/>
      <c r="F10" s="9"/>
    </row>
    <row r="11" spans="1:6" x14ac:dyDescent="0.25">
      <c r="A11" s="1199"/>
      <c r="B11" s="1199"/>
      <c r="C11" s="1199"/>
      <c r="D11" s="1199"/>
      <c r="E11" s="1199"/>
      <c r="F11" s="9"/>
    </row>
    <row r="12" spans="1:6" x14ac:dyDescent="0.25">
      <c r="A12" s="1199"/>
      <c r="B12" s="1199"/>
      <c r="C12" s="1199"/>
      <c r="D12" s="1199"/>
      <c r="E12" s="1199"/>
      <c r="F12" s="9"/>
    </row>
    <row r="13" spans="1:6" x14ac:dyDescent="0.25">
      <c r="A13" s="1199"/>
      <c r="B13" s="1199"/>
      <c r="C13" s="1199"/>
      <c r="D13" s="1199"/>
      <c r="E13" s="1199"/>
      <c r="F13" s="9"/>
    </row>
    <row r="14" spans="1:6" x14ac:dyDescent="0.25">
      <c r="A14" s="1199"/>
      <c r="B14" s="1199"/>
      <c r="C14" s="1199"/>
      <c r="D14" s="1199"/>
      <c r="E14" s="1199"/>
      <c r="F14" s="9"/>
    </row>
    <row r="15" spans="1:6" x14ac:dyDescent="0.25">
      <c r="A15" s="1199"/>
      <c r="B15" s="1199"/>
      <c r="C15" s="1199"/>
      <c r="D15" s="1199"/>
      <c r="E15" s="1199"/>
      <c r="F15" s="9"/>
    </row>
    <row r="16" spans="1:6" x14ac:dyDescent="0.25">
      <c r="A16" s="1199"/>
      <c r="B16" s="1199"/>
      <c r="C16" s="1199"/>
      <c r="D16" s="1199"/>
      <c r="E16" s="1199"/>
      <c r="F16" s="9"/>
    </row>
    <row r="17" spans="1:6" x14ac:dyDescent="0.25">
      <c r="A17" s="1199"/>
      <c r="B17" s="1199"/>
      <c r="C17" s="1199"/>
      <c r="D17" s="1199"/>
      <c r="E17" s="1199"/>
      <c r="F17" s="9"/>
    </row>
    <row r="18" spans="1:6" x14ac:dyDescent="0.25">
      <c r="A18" s="1199"/>
      <c r="B18" s="1199"/>
      <c r="C18" s="1199"/>
      <c r="D18" s="1199"/>
      <c r="E18" s="1199"/>
      <c r="F18" s="9"/>
    </row>
    <row r="19" spans="1:6" x14ac:dyDescent="0.25">
      <c r="A19" s="2455" t="s">
        <v>1494</v>
      </c>
      <c r="B19" s="2456"/>
      <c r="C19" s="2456"/>
      <c r="D19" s="2456"/>
      <c r="E19" s="1204" t="s">
        <v>1574</v>
      </c>
      <c r="F19" s="9"/>
    </row>
  </sheetData>
  <mergeCells count="2">
    <mergeCell ref="A1:E1"/>
    <mergeCell ref="A19:D19"/>
  </mergeCell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C20"/>
  <sheetViews>
    <sheetView workbookViewId="0">
      <selection activeCell="B8" sqref="B8"/>
    </sheetView>
  </sheetViews>
  <sheetFormatPr defaultRowHeight="12.75" x14ac:dyDescent="0.2"/>
  <cols>
    <col min="1" max="1" width="35.5703125" style="1160" customWidth="1"/>
    <col min="2" max="2" width="56.85546875" style="1160" customWidth="1"/>
    <col min="3" max="3" width="10.85546875" style="1160" customWidth="1"/>
    <col min="4" max="16384" width="9.140625" style="1160"/>
  </cols>
  <sheetData>
    <row r="1" spans="1:3" ht="20.25" customHeight="1" x14ac:dyDescent="0.3">
      <c r="A1" s="2160" t="s">
        <v>1638</v>
      </c>
      <c r="B1" s="2161"/>
      <c r="C1" s="2490"/>
    </row>
    <row r="2" spans="1:3" ht="47.25" customHeight="1" x14ac:dyDescent="0.2">
      <c r="A2" s="1205" t="s">
        <v>1639</v>
      </c>
      <c r="B2" s="1205" t="s">
        <v>1640</v>
      </c>
      <c r="C2" s="1205" t="s">
        <v>1641</v>
      </c>
    </row>
    <row r="3" spans="1:3" ht="15.75" customHeight="1" x14ac:dyDescent="0.2">
      <c r="A3" s="1222" t="s">
        <v>1642</v>
      </c>
      <c r="B3" s="1223"/>
      <c r="C3" s="1223"/>
    </row>
    <row r="4" spans="1:3" x14ac:dyDescent="0.2">
      <c r="A4" s="1222"/>
      <c r="B4" s="1223"/>
      <c r="C4" s="1223"/>
    </row>
    <row r="5" spans="1:3" x14ac:dyDescent="0.2">
      <c r="A5" s="1222"/>
      <c r="B5" s="1223"/>
      <c r="C5" s="1223"/>
    </row>
    <row r="6" spans="1:3" x14ac:dyDescent="0.2">
      <c r="A6" s="1222"/>
      <c r="B6" s="1223"/>
      <c r="C6" s="1223"/>
    </row>
    <row r="7" spans="1:3" ht="25.5" x14ac:dyDescent="0.2">
      <c r="A7" s="1222" t="s">
        <v>1643</v>
      </c>
      <c r="B7" s="1223"/>
      <c r="C7" s="1223"/>
    </row>
    <row r="8" spans="1:3" x14ac:dyDescent="0.2">
      <c r="A8" s="1222"/>
      <c r="B8" s="1223"/>
      <c r="C8" s="1223"/>
    </row>
    <row r="9" spans="1:3" x14ac:dyDescent="0.2">
      <c r="A9" s="1222"/>
      <c r="B9" s="1223"/>
      <c r="C9" s="1223"/>
    </row>
    <row r="10" spans="1:3" x14ac:dyDescent="0.2">
      <c r="A10" s="1222"/>
      <c r="B10" s="1223"/>
      <c r="C10" s="1223"/>
    </row>
    <row r="11" spans="1:3" ht="25.5" x14ac:dyDescent="0.2">
      <c r="A11" s="1222" t="s">
        <v>1644</v>
      </c>
      <c r="B11" s="1223"/>
      <c r="C11" s="1223"/>
    </row>
    <row r="12" spans="1:3" x14ac:dyDescent="0.2">
      <c r="A12" s="1222"/>
      <c r="B12" s="1223"/>
      <c r="C12" s="1223"/>
    </row>
    <row r="13" spans="1:3" x14ac:dyDescent="0.2">
      <c r="A13" s="1222"/>
      <c r="B13" s="1223"/>
      <c r="C13" s="1223"/>
    </row>
    <row r="14" spans="1:3" x14ac:dyDescent="0.2">
      <c r="A14" s="1222"/>
      <c r="B14" s="1223"/>
      <c r="C14" s="1223"/>
    </row>
    <row r="15" spans="1:3" x14ac:dyDescent="0.2">
      <c r="A15" s="1222" t="s">
        <v>1645</v>
      </c>
      <c r="B15" s="1223"/>
      <c r="C15" s="1223"/>
    </row>
    <row r="16" spans="1:3" x14ac:dyDescent="0.2">
      <c r="A16" s="1222"/>
      <c r="B16" s="1223"/>
      <c r="C16" s="1223"/>
    </row>
    <row r="17" spans="1:3" x14ac:dyDescent="0.2">
      <c r="A17" s="1222"/>
      <c r="B17" s="1223"/>
      <c r="C17" s="1223"/>
    </row>
    <row r="18" spans="1:3" x14ac:dyDescent="0.2">
      <c r="A18" s="1222"/>
      <c r="B18" s="1223"/>
      <c r="C18" s="1223"/>
    </row>
    <row r="19" spans="1:3" ht="25.5" customHeight="1" x14ac:dyDescent="0.2">
      <c r="A19" s="2491" t="s">
        <v>1646</v>
      </c>
      <c r="B19" s="2492"/>
      <c r="C19" s="2493"/>
    </row>
    <row r="20" spans="1:3" ht="11.25" customHeight="1" x14ac:dyDescent="0.2">
      <c r="A20" s="2494" t="s">
        <v>1575</v>
      </c>
      <c r="B20" s="2495"/>
      <c r="C20" s="2496"/>
    </row>
  </sheetData>
  <mergeCells count="3">
    <mergeCell ref="A1:C1"/>
    <mergeCell ref="A19:C19"/>
    <mergeCell ref="A20:C20"/>
  </mergeCells>
  <pageMargins left="0.70866141732283472" right="0.70866141732283472" top="0.74803149606299213" bottom="0.74803149606299213" header="0.31496062992125984" footer="0.31496062992125984"/>
  <pageSetup paperSize="9" scale="87"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workbookViewId="0">
      <selection activeCell="E14" sqref="E14"/>
    </sheetView>
  </sheetViews>
  <sheetFormatPr defaultRowHeight="15" x14ac:dyDescent="0.25"/>
  <sheetData>
    <row r="1" spans="1:1" x14ac:dyDescent="0.25">
      <c r="A1" s="2"/>
    </row>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7"/>
  <sheetViews>
    <sheetView workbookViewId="0">
      <selection activeCell="B4" sqref="B4"/>
    </sheetView>
  </sheetViews>
  <sheetFormatPr defaultRowHeight="12.75" x14ac:dyDescent="0.2"/>
  <cols>
    <col min="1" max="1" width="40.5703125" style="908" customWidth="1"/>
    <col min="2" max="3" width="10.85546875" style="908" customWidth="1"/>
    <col min="4" max="256" width="9.140625" style="908"/>
    <col min="257" max="257" width="40.5703125" style="908" customWidth="1"/>
    <col min="258" max="259" width="10.85546875" style="908" customWidth="1"/>
    <col min="260" max="512" width="9.140625" style="908"/>
    <col min="513" max="513" width="40.5703125" style="908" customWidth="1"/>
    <col min="514" max="515" width="10.85546875" style="908" customWidth="1"/>
    <col min="516" max="768" width="9.140625" style="908"/>
    <col min="769" max="769" width="40.5703125" style="908" customWidth="1"/>
    <col min="770" max="771" width="10.85546875" style="908" customWidth="1"/>
    <col min="772" max="1024" width="9.140625" style="908"/>
    <col min="1025" max="1025" width="40.5703125" style="908" customWidth="1"/>
    <col min="1026" max="1027" width="10.85546875" style="908" customWidth="1"/>
    <col min="1028" max="1280" width="9.140625" style="908"/>
    <col min="1281" max="1281" width="40.5703125" style="908" customWidth="1"/>
    <col min="1282" max="1283" width="10.85546875" style="908" customWidth="1"/>
    <col min="1284" max="1536" width="9.140625" style="908"/>
    <col min="1537" max="1537" width="40.5703125" style="908" customWidth="1"/>
    <col min="1538" max="1539" width="10.85546875" style="908" customWidth="1"/>
    <col min="1540" max="1792" width="9.140625" style="908"/>
    <col min="1793" max="1793" width="40.5703125" style="908" customWidth="1"/>
    <col min="1794" max="1795" width="10.85546875" style="908" customWidth="1"/>
    <col min="1796" max="2048" width="9.140625" style="908"/>
    <col min="2049" max="2049" width="40.5703125" style="908" customWidth="1"/>
    <col min="2050" max="2051" width="10.85546875" style="908" customWidth="1"/>
    <col min="2052" max="2304" width="9.140625" style="908"/>
    <col min="2305" max="2305" width="40.5703125" style="908" customWidth="1"/>
    <col min="2306" max="2307" width="10.85546875" style="908" customWidth="1"/>
    <col min="2308" max="2560" width="9.140625" style="908"/>
    <col min="2561" max="2561" width="40.5703125" style="908" customWidth="1"/>
    <col min="2562" max="2563" width="10.85546875" style="908" customWidth="1"/>
    <col min="2564" max="2816" width="9.140625" style="908"/>
    <col min="2817" max="2817" width="40.5703125" style="908" customWidth="1"/>
    <col min="2818" max="2819" width="10.85546875" style="908" customWidth="1"/>
    <col min="2820" max="3072" width="9.140625" style="908"/>
    <col min="3073" max="3073" width="40.5703125" style="908" customWidth="1"/>
    <col min="3074" max="3075" width="10.85546875" style="908" customWidth="1"/>
    <col min="3076" max="3328" width="9.140625" style="908"/>
    <col min="3329" max="3329" width="40.5703125" style="908" customWidth="1"/>
    <col min="3330" max="3331" width="10.85546875" style="908" customWidth="1"/>
    <col min="3332" max="3584" width="9.140625" style="908"/>
    <col min="3585" max="3585" width="40.5703125" style="908" customWidth="1"/>
    <col min="3586" max="3587" width="10.85546875" style="908" customWidth="1"/>
    <col min="3588" max="3840" width="9.140625" style="908"/>
    <col min="3841" max="3841" width="40.5703125" style="908" customWidth="1"/>
    <col min="3842" max="3843" width="10.85546875" style="908" customWidth="1"/>
    <col min="3844" max="4096" width="9.140625" style="908"/>
    <col min="4097" max="4097" width="40.5703125" style="908" customWidth="1"/>
    <col min="4098" max="4099" width="10.85546875" style="908" customWidth="1"/>
    <col min="4100" max="4352" width="9.140625" style="908"/>
    <col min="4353" max="4353" width="40.5703125" style="908" customWidth="1"/>
    <col min="4354" max="4355" width="10.85546875" style="908" customWidth="1"/>
    <col min="4356" max="4608" width="9.140625" style="908"/>
    <col min="4609" max="4609" width="40.5703125" style="908" customWidth="1"/>
    <col min="4610" max="4611" width="10.85546875" style="908" customWidth="1"/>
    <col min="4612" max="4864" width="9.140625" style="908"/>
    <col min="4865" max="4865" width="40.5703125" style="908" customWidth="1"/>
    <col min="4866" max="4867" width="10.85546875" style="908" customWidth="1"/>
    <col min="4868" max="5120" width="9.140625" style="908"/>
    <col min="5121" max="5121" width="40.5703125" style="908" customWidth="1"/>
    <col min="5122" max="5123" width="10.85546875" style="908" customWidth="1"/>
    <col min="5124" max="5376" width="9.140625" style="908"/>
    <col min="5377" max="5377" width="40.5703125" style="908" customWidth="1"/>
    <col min="5378" max="5379" width="10.85546875" style="908" customWidth="1"/>
    <col min="5380" max="5632" width="9.140625" style="908"/>
    <col min="5633" max="5633" width="40.5703125" style="908" customWidth="1"/>
    <col min="5634" max="5635" width="10.85546875" style="908" customWidth="1"/>
    <col min="5636" max="5888" width="9.140625" style="908"/>
    <col min="5889" max="5889" width="40.5703125" style="908" customWidth="1"/>
    <col min="5890" max="5891" width="10.85546875" style="908" customWidth="1"/>
    <col min="5892" max="6144" width="9.140625" style="908"/>
    <col min="6145" max="6145" width="40.5703125" style="908" customWidth="1"/>
    <col min="6146" max="6147" width="10.85546875" style="908" customWidth="1"/>
    <col min="6148" max="6400" width="9.140625" style="908"/>
    <col min="6401" max="6401" width="40.5703125" style="908" customWidth="1"/>
    <col min="6402" max="6403" width="10.85546875" style="908" customWidth="1"/>
    <col min="6404" max="6656" width="9.140625" style="908"/>
    <col min="6657" max="6657" width="40.5703125" style="908" customWidth="1"/>
    <col min="6658" max="6659" width="10.85546875" style="908" customWidth="1"/>
    <col min="6660" max="6912" width="9.140625" style="908"/>
    <col min="6913" max="6913" width="40.5703125" style="908" customWidth="1"/>
    <col min="6914" max="6915" width="10.85546875" style="908" customWidth="1"/>
    <col min="6916" max="7168" width="9.140625" style="908"/>
    <col min="7169" max="7169" width="40.5703125" style="908" customWidth="1"/>
    <col min="7170" max="7171" width="10.85546875" style="908" customWidth="1"/>
    <col min="7172" max="7424" width="9.140625" style="908"/>
    <col min="7425" max="7425" width="40.5703125" style="908" customWidth="1"/>
    <col min="7426" max="7427" width="10.85546875" style="908" customWidth="1"/>
    <col min="7428" max="7680" width="9.140625" style="908"/>
    <col min="7681" max="7681" width="40.5703125" style="908" customWidth="1"/>
    <col min="7682" max="7683" width="10.85546875" style="908" customWidth="1"/>
    <col min="7684" max="7936" width="9.140625" style="908"/>
    <col min="7937" max="7937" width="40.5703125" style="908" customWidth="1"/>
    <col min="7938" max="7939" width="10.85546875" style="908" customWidth="1"/>
    <col min="7940" max="8192" width="9.140625" style="908"/>
    <col min="8193" max="8193" width="40.5703125" style="908" customWidth="1"/>
    <col min="8194" max="8195" width="10.85546875" style="908" customWidth="1"/>
    <col min="8196" max="8448" width="9.140625" style="908"/>
    <col min="8449" max="8449" width="40.5703125" style="908" customWidth="1"/>
    <col min="8450" max="8451" width="10.85546875" style="908" customWidth="1"/>
    <col min="8452" max="8704" width="9.140625" style="908"/>
    <col min="8705" max="8705" width="40.5703125" style="908" customWidth="1"/>
    <col min="8706" max="8707" width="10.85546875" style="908" customWidth="1"/>
    <col min="8708" max="8960" width="9.140625" style="908"/>
    <col min="8961" max="8961" width="40.5703125" style="908" customWidth="1"/>
    <col min="8962" max="8963" width="10.85546875" style="908" customWidth="1"/>
    <col min="8964" max="9216" width="9.140625" style="908"/>
    <col min="9217" max="9217" width="40.5703125" style="908" customWidth="1"/>
    <col min="9218" max="9219" width="10.85546875" style="908" customWidth="1"/>
    <col min="9220" max="9472" width="9.140625" style="908"/>
    <col min="9473" max="9473" width="40.5703125" style="908" customWidth="1"/>
    <col min="9474" max="9475" width="10.85546875" style="908" customWidth="1"/>
    <col min="9476" max="9728" width="9.140625" style="908"/>
    <col min="9729" max="9729" width="40.5703125" style="908" customWidth="1"/>
    <col min="9730" max="9731" width="10.85546875" style="908" customWidth="1"/>
    <col min="9732" max="9984" width="9.140625" style="908"/>
    <col min="9985" max="9985" width="40.5703125" style="908" customWidth="1"/>
    <col min="9986" max="9987" width="10.85546875" style="908" customWidth="1"/>
    <col min="9988" max="10240" width="9.140625" style="908"/>
    <col min="10241" max="10241" width="40.5703125" style="908" customWidth="1"/>
    <col min="10242" max="10243" width="10.85546875" style="908" customWidth="1"/>
    <col min="10244" max="10496" width="9.140625" style="908"/>
    <col min="10497" max="10497" width="40.5703125" style="908" customWidth="1"/>
    <col min="10498" max="10499" width="10.85546875" style="908" customWidth="1"/>
    <col min="10500" max="10752" width="9.140625" style="908"/>
    <col min="10753" max="10753" width="40.5703125" style="908" customWidth="1"/>
    <col min="10754" max="10755" width="10.85546875" style="908" customWidth="1"/>
    <col min="10756" max="11008" width="9.140625" style="908"/>
    <col min="11009" max="11009" width="40.5703125" style="908" customWidth="1"/>
    <col min="11010" max="11011" width="10.85546875" style="908" customWidth="1"/>
    <col min="11012" max="11264" width="9.140625" style="908"/>
    <col min="11265" max="11265" width="40.5703125" style="908" customWidth="1"/>
    <col min="11266" max="11267" width="10.85546875" style="908" customWidth="1"/>
    <col min="11268" max="11520" width="9.140625" style="908"/>
    <col min="11521" max="11521" width="40.5703125" style="908" customWidth="1"/>
    <col min="11522" max="11523" width="10.85546875" style="908" customWidth="1"/>
    <col min="11524" max="11776" width="9.140625" style="908"/>
    <col min="11777" max="11777" width="40.5703125" style="908" customWidth="1"/>
    <col min="11778" max="11779" width="10.85546875" style="908" customWidth="1"/>
    <col min="11780" max="12032" width="9.140625" style="908"/>
    <col min="12033" max="12033" width="40.5703125" style="908" customWidth="1"/>
    <col min="12034" max="12035" width="10.85546875" style="908" customWidth="1"/>
    <col min="12036" max="12288" width="9.140625" style="908"/>
    <col min="12289" max="12289" width="40.5703125" style="908" customWidth="1"/>
    <col min="12290" max="12291" width="10.85546875" style="908" customWidth="1"/>
    <col min="12292" max="12544" width="9.140625" style="908"/>
    <col min="12545" max="12545" width="40.5703125" style="908" customWidth="1"/>
    <col min="12546" max="12547" width="10.85546875" style="908" customWidth="1"/>
    <col min="12548" max="12800" width="9.140625" style="908"/>
    <col min="12801" max="12801" width="40.5703125" style="908" customWidth="1"/>
    <col min="12802" max="12803" width="10.85546875" style="908" customWidth="1"/>
    <col min="12804" max="13056" width="9.140625" style="908"/>
    <col min="13057" max="13057" width="40.5703125" style="908" customWidth="1"/>
    <col min="13058" max="13059" width="10.85546875" style="908" customWidth="1"/>
    <col min="13060" max="13312" width="9.140625" style="908"/>
    <col min="13313" max="13313" width="40.5703125" style="908" customWidth="1"/>
    <col min="13314" max="13315" width="10.85546875" style="908" customWidth="1"/>
    <col min="13316" max="13568" width="9.140625" style="908"/>
    <col min="13569" max="13569" width="40.5703125" style="908" customWidth="1"/>
    <col min="13570" max="13571" width="10.85546875" style="908" customWidth="1"/>
    <col min="13572" max="13824" width="9.140625" style="908"/>
    <col min="13825" max="13825" width="40.5703125" style="908" customWidth="1"/>
    <col min="13826" max="13827" width="10.85546875" style="908" customWidth="1"/>
    <col min="13828" max="14080" width="9.140625" style="908"/>
    <col min="14081" max="14081" width="40.5703125" style="908" customWidth="1"/>
    <col min="14082" max="14083" width="10.85546875" style="908" customWidth="1"/>
    <col min="14084" max="14336" width="9.140625" style="908"/>
    <col min="14337" max="14337" width="40.5703125" style="908" customWidth="1"/>
    <col min="14338" max="14339" width="10.85546875" style="908" customWidth="1"/>
    <col min="14340" max="14592" width="9.140625" style="908"/>
    <col min="14593" max="14593" width="40.5703125" style="908" customWidth="1"/>
    <col min="14594" max="14595" width="10.85546875" style="908" customWidth="1"/>
    <col min="14596" max="14848" width="9.140625" style="908"/>
    <col min="14849" max="14849" width="40.5703125" style="908" customWidth="1"/>
    <col min="14850" max="14851" width="10.85546875" style="908" customWidth="1"/>
    <col min="14852" max="15104" width="9.140625" style="908"/>
    <col min="15105" max="15105" width="40.5703125" style="908" customWidth="1"/>
    <col min="15106" max="15107" width="10.85546875" style="908" customWidth="1"/>
    <col min="15108" max="15360" width="9.140625" style="908"/>
    <col min="15361" max="15361" width="40.5703125" style="908" customWidth="1"/>
    <col min="15362" max="15363" width="10.85546875" style="908" customWidth="1"/>
    <col min="15364" max="15616" width="9.140625" style="908"/>
    <col min="15617" max="15617" width="40.5703125" style="908" customWidth="1"/>
    <col min="15618" max="15619" width="10.85546875" style="908" customWidth="1"/>
    <col min="15620" max="15872" width="9.140625" style="908"/>
    <col min="15873" max="15873" width="40.5703125" style="908" customWidth="1"/>
    <col min="15874" max="15875" width="10.85546875" style="908" customWidth="1"/>
    <col min="15876" max="16128" width="9.140625" style="908"/>
    <col min="16129" max="16129" width="40.5703125" style="908" customWidth="1"/>
    <col min="16130" max="16131" width="10.85546875" style="908" customWidth="1"/>
    <col min="16132" max="16384" width="9.140625" style="908"/>
  </cols>
  <sheetData>
    <row r="1" spans="1:11" ht="13.5" customHeight="1" x14ac:dyDescent="0.2">
      <c r="A1" s="2497" t="s">
        <v>1394</v>
      </c>
      <c r="B1" s="2498"/>
      <c r="C1" s="2498"/>
      <c r="D1" s="2498"/>
      <c r="E1" s="2498"/>
      <c r="F1" s="2498"/>
      <c r="G1" s="2498"/>
      <c r="H1" s="2498"/>
      <c r="I1" s="2498"/>
      <c r="J1" s="2498"/>
      <c r="K1" s="2499"/>
    </row>
    <row r="2" spans="1:11" ht="13.5" customHeight="1" x14ac:dyDescent="0.2">
      <c r="A2" s="2500" t="s">
        <v>1145</v>
      </c>
      <c r="B2" s="2501"/>
      <c r="C2" s="2501"/>
      <c r="D2" s="2501"/>
      <c r="E2" s="2501"/>
      <c r="F2" s="2501"/>
      <c r="G2" s="2501"/>
      <c r="H2" s="2501"/>
      <c r="I2" s="2501"/>
      <c r="J2" s="2501"/>
      <c r="K2" s="2502"/>
    </row>
    <row r="3" spans="1:11" x14ac:dyDescent="0.2">
      <c r="A3" s="2503" t="str">
        <f>desc</f>
        <v>Description</v>
      </c>
      <c r="B3" s="909" t="str">
        <f>head1b</f>
        <v>2005/06</v>
      </c>
      <c r="C3" s="910" t="str">
        <f>head1A</f>
        <v>2006/07</v>
      </c>
      <c r="D3" s="911" t="str">
        <f>Head1</f>
        <v>2007/08</v>
      </c>
      <c r="E3" s="2505" t="str">
        <f>Head2</f>
        <v>Current Year 2008/09</v>
      </c>
      <c r="F3" s="2506"/>
      <c r="G3" s="2506"/>
      <c r="H3" s="2506"/>
      <c r="I3" s="2507" t="str">
        <f>Head3</f>
        <v>2009/10 Medium Term Revenue &amp; Expenditure Framework</v>
      </c>
      <c r="J3" s="2508"/>
      <c r="K3" s="2509"/>
    </row>
    <row r="4" spans="1:11" ht="25.5" x14ac:dyDescent="0.2">
      <c r="A4" s="2504"/>
      <c r="B4" s="912" t="str">
        <f>Head5</f>
        <v>Audited Outcome</v>
      </c>
      <c r="C4" s="913" t="str">
        <f>Head5</f>
        <v>Audited Outcome</v>
      </c>
      <c r="D4" s="914" t="str">
        <f>Head5</f>
        <v>Audited Outcome</v>
      </c>
      <c r="E4" s="912" t="str">
        <f>Head6</f>
        <v>Original Budget</v>
      </c>
      <c r="F4" s="913" t="str">
        <f>Head7</f>
        <v>Adjusted Budget</v>
      </c>
      <c r="G4" s="914" t="str">
        <f>Head8</f>
        <v>Full Year Forecast</v>
      </c>
      <c r="H4" s="915" t="str">
        <f>Head5b</f>
        <v>Pre-audit outcome</v>
      </c>
      <c r="I4" s="912" t="str">
        <f>Head9</f>
        <v>Budget Year 2009/10</v>
      </c>
      <c r="J4" s="913" t="str">
        <f>Head10</f>
        <v>Budget Year +1 2010/11</v>
      </c>
      <c r="K4" s="914" t="str">
        <f>Head11</f>
        <v>Budget Year +2 2011/12</v>
      </c>
    </row>
    <row r="5" spans="1:11" ht="13.5" x14ac:dyDescent="0.25">
      <c r="A5" s="916" t="s">
        <v>1395</v>
      </c>
      <c r="B5" s="917"/>
      <c r="C5" s="918"/>
      <c r="D5" s="919"/>
      <c r="E5" s="917"/>
      <c r="F5" s="918"/>
      <c r="G5" s="919"/>
      <c r="H5" s="920"/>
      <c r="I5" s="917"/>
      <c r="J5" s="918"/>
      <c r="K5" s="919"/>
    </row>
    <row r="6" spans="1:11" ht="13.5" x14ac:dyDescent="0.25">
      <c r="A6" s="921" t="s">
        <v>99</v>
      </c>
      <c r="B6" s="922" t="e">
        <f>'[1]A4-FinPerf RE'!C5+'[1]A4-FinPerf RE'!C6</f>
        <v>#REF!</v>
      </c>
      <c r="C6" s="923" t="e">
        <f>'[1]A4-FinPerf RE'!D5+'[1]A4-FinPerf RE'!D6</f>
        <v>#REF!</v>
      </c>
      <c r="D6" s="924" t="e">
        <f>'[1]A4-FinPerf RE'!E5+'[1]A4-FinPerf RE'!E6</f>
        <v>#REF!</v>
      </c>
      <c r="E6" s="925" t="e">
        <f>'[1]A4-FinPerf RE'!F5+'[1]A4-FinPerf RE'!F6</f>
        <v>#REF!</v>
      </c>
      <c r="F6" s="923" t="e">
        <f>'[1]A4-FinPerf RE'!G5+'[1]A4-FinPerf RE'!G6</f>
        <v>#REF!</v>
      </c>
      <c r="G6" s="926" t="e">
        <f>'[1]A4-FinPerf RE'!H5+'[1]A4-FinPerf RE'!H6</f>
        <v>#REF!</v>
      </c>
      <c r="H6" s="927" t="e">
        <f>'[1]A4-FinPerf RE'!I5+'[1]A4-FinPerf RE'!I6</f>
        <v>#REF!</v>
      </c>
      <c r="I6" s="925" t="e">
        <f>'[1]A4-FinPerf RE'!J5+'[1]A4-FinPerf RE'!J6</f>
        <v>#REF!</v>
      </c>
      <c r="J6" s="923" t="e">
        <f>'[1]A4-FinPerf RE'!K5+'[1]A4-FinPerf RE'!K6</f>
        <v>#REF!</v>
      </c>
      <c r="K6" s="926" t="e">
        <f>'[1]A4-FinPerf RE'!L5+'[1]A4-FinPerf RE'!L6</f>
        <v>#REF!</v>
      </c>
    </row>
    <row r="7" spans="1:11" ht="13.5" x14ac:dyDescent="0.25">
      <c r="A7" s="921" t="s">
        <v>100</v>
      </c>
      <c r="B7" s="923" t="e">
        <f>SUM('[1]A4-FinPerf RE'!C7:C11)</f>
        <v>#REF!</v>
      </c>
      <c r="C7" s="923" t="e">
        <f>SUM('[1]A4-FinPerf RE'!D7:D11)</f>
        <v>#REF!</v>
      </c>
      <c r="D7" s="924" t="e">
        <f>SUM('[1]A4-FinPerf RE'!E7:E11)</f>
        <v>#REF!</v>
      </c>
      <c r="E7" s="925" t="e">
        <f>SUM('[1]A4-FinPerf RE'!F7:F11)</f>
        <v>#REF!</v>
      </c>
      <c r="F7" s="923" t="e">
        <f>SUM('[1]A4-FinPerf RE'!G7:G11)</f>
        <v>#REF!</v>
      </c>
      <c r="G7" s="926" t="e">
        <f>SUM('[1]A4-FinPerf RE'!H7:H11)</f>
        <v>#REF!</v>
      </c>
      <c r="H7" s="927" t="e">
        <f>SUM('[1]A4-FinPerf RE'!I7:I11)</f>
        <v>#REF!</v>
      </c>
      <c r="I7" s="925" t="e">
        <f>SUM('[1]A4-FinPerf RE'!J7:J11)</f>
        <v>#REF!</v>
      </c>
      <c r="J7" s="923" t="e">
        <f>SUM('[1]A4-FinPerf RE'!K7:K11)</f>
        <v>#REF!</v>
      </c>
      <c r="K7" s="926" t="e">
        <f>SUM('[1]A4-FinPerf RE'!L7:L11)</f>
        <v>#REF!</v>
      </c>
    </row>
    <row r="8" spans="1:11" ht="13.5" x14ac:dyDescent="0.25">
      <c r="A8" s="921" t="s">
        <v>1396</v>
      </c>
      <c r="B8" s="923" t="e">
        <f>'[1]A4-FinPerf RE'!C13</f>
        <v>#REF!</v>
      </c>
      <c r="C8" s="923" t="e">
        <f>'[1]A4-FinPerf RE'!D13</f>
        <v>#REF!</v>
      </c>
      <c r="D8" s="924" t="e">
        <f>'[1]A4-FinPerf RE'!E13</f>
        <v>#REF!</v>
      </c>
      <c r="E8" s="925" t="e">
        <f>'[1]A4-FinPerf RE'!F13</f>
        <v>#REF!</v>
      </c>
      <c r="F8" s="923" t="e">
        <f>'[1]A4-FinPerf RE'!G13</f>
        <v>#REF!</v>
      </c>
      <c r="G8" s="926" t="e">
        <f>'[1]A4-FinPerf RE'!H13</f>
        <v>#REF!</v>
      </c>
      <c r="H8" s="927" t="e">
        <f>'[1]A4-FinPerf RE'!I13</f>
        <v>#REF!</v>
      </c>
      <c r="I8" s="925" t="e">
        <f>'[1]A4-FinPerf RE'!J13</f>
        <v>#REF!</v>
      </c>
      <c r="J8" s="923" t="e">
        <f>'[1]A4-FinPerf RE'!K13</f>
        <v>#REF!</v>
      </c>
      <c r="K8" s="926" t="e">
        <f>'[1]A4-FinPerf RE'!L13</f>
        <v>#REF!</v>
      </c>
    </row>
    <row r="9" spans="1:11" ht="13.5" x14ac:dyDescent="0.25">
      <c r="A9" s="921" t="s">
        <v>101</v>
      </c>
      <c r="B9" s="923" t="e">
        <f>'[1]A4-FinPerf RE'!C19</f>
        <v>#REF!</v>
      </c>
      <c r="C9" s="923" t="e">
        <f>'[1]A4-FinPerf RE'!D19</f>
        <v>#REF!</v>
      </c>
      <c r="D9" s="924" t="e">
        <f>'[1]A4-FinPerf RE'!E19</f>
        <v>#REF!</v>
      </c>
      <c r="E9" s="925" t="e">
        <f>'[1]A4-FinPerf RE'!F19</f>
        <v>#REF!</v>
      </c>
      <c r="F9" s="923" t="e">
        <f>'[1]A4-FinPerf RE'!G19</f>
        <v>#REF!</v>
      </c>
      <c r="G9" s="926" t="e">
        <f>'[1]A4-FinPerf RE'!H19</f>
        <v>#REF!</v>
      </c>
      <c r="H9" s="927" t="e">
        <f>'[1]A4-FinPerf RE'!I19</f>
        <v>#REF!</v>
      </c>
      <c r="I9" s="925" t="e">
        <f>'[1]A4-FinPerf RE'!J19</f>
        <v>#REF!</v>
      </c>
      <c r="J9" s="923" t="e">
        <f>'[1]A4-FinPerf RE'!K19</f>
        <v>#REF!</v>
      </c>
      <c r="K9" s="926" t="e">
        <f>'[1]A4-FinPerf RE'!L19</f>
        <v>#REF!</v>
      </c>
    </row>
    <row r="10" spans="1:11" ht="13.5" x14ac:dyDescent="0.25">
      <c r="A10" s="921" t="s">
        <v>102</v>
      </c>
      <c r="B10" s="923" t="e">
        <f>'[1]A4-FinPerf RE'!C12+'[1]A4-FinPerf RE'!C14+'[1]A4-FinPerf RE'!C15+'[1]A4-FinPerf RE'!C16+'[1]A4-FinPerf RE'!C17+'[1]A4-FinPerf RE'!C18+'[1]A4-FinPerf RE'!C20+'[1]A4-FinPerf RE'!C21</f>
        <v>#REF!</v>
      </c>
      <c r="C10" s="923" t="e">
        <f>'[1]A4-FinPerf RE'!D12+'[1]A4-FinPerf RE'!D14+'[1]A4-FinPerf RE'!D15+'[1]A4-FinPerf RE'!D16+'[1]A4-FinPerf RE'!D17+'[1]A4-FinPerf RE'!D18+'[1]A4-FinPerf RE'!D20+'[1]A4-FinPerf RE'!D21</f>
        <v>#REF!</v>
      </c>
      <c r="D10" s="924" t="e">
        <f>'[1]A4-FinPerf RE'!E12+'[1]A4-FinPerf RE'!E14+'[1]A4-FinPerf RE'!E15+'[1]A4-FinPerf RE'!E16+'[1]A4-FinPerf RE'!E17+'[1]A4-FinPerf RE'!E18+'[1]A4-FinPerf RE'!E20+'[1]A4-FinPerf RE'!E21</f>
        <v>#REF!</v>
      </c>
      <c r="E10" s="925" t="e">
        <f>'[1]A4-FinPerf RE'!F12+'[1]A4-FinPerf RE'!F14+'[1]A4-FinPerf RE'!F15+'[1]A4-FinPerf RE'!F16+'[1]A4-FinPerf RE'!F17+'[1]A4-FinPerf RE'!F18+'[1]A4-FinPerf RE'!F20+'[1]A4-FinPerf RE'!F21</f>
        <v>#REF!</v>
      </c>
      <c r="F10" s="923" t="e">
        <f>'[1]A4-FinPerf RE'!G12+'[1]A4-FinPerf RE'!G14+'[1]A4-FinPerf RE'!G15+'[1]A4-FinPerf RE'!G16+'[1]A4-FinPerf RE'!G17+'[1]A4-FinPerf RE'!G18+'[1]A4-FinPerf RE'!G20+'[1]A4-FinPerf RE'!G21</f>
        <v>#REF!</v>
      </c>
      <c r="G10" s="926" t="e">
        <f>'[1]A4-FinPerf RE'!H12+'[1]A4-FinPerf RE'!H14+'[1]A4-FinPerf RE'!H15+'[1]A4-FinPerf RE'!H16+'[1]A4-FinPerf RE'!H17+'[1]A4-FinPerf RE'!H18+'[1]A4-FinPerf RE'!H20+'[1]A4-FinPerf RE'!H21</f>
        <v>#REF!</v>
      </c>
      <c r="H10" s="927" t="e">
        <f>'[1]A4-FinPerf RE'!I12+'[1]A4-FinPerf RE'!I14+'[1]A4-FinPerf RE'!I15+'[1]A4-FinPerf RE'!I16+'[1]A4-FinPerf RE'!I17+'[1]A4-FinPerf RE'!I18+'[1]A4-FinPerf RE'!I20+'[1]A4-FinPerf RE'!I21</f>
        <v>#REF!</v>
      </c>
      <c r="I10" s="925" t="e">
        <f>'[1]A4-FinPerf RE'!J12+'[1]A4-FinPerf RE'!J14+'[1]A4-FinPerf RE'!J15+'[1]A4-FinPerf RE'!J16+'[1]A4-FinPerf RE'!J17+'[1]A4-FinPerf RE'!J18+'[1]A4-FinPerf RE'!J20+'[1]A4-FinPerf RE'!J21</f>
        <v>#REF!</v>
      </c>
      <c r="J10" s="923" t="e">
        <f>'[1]A4-FinPerf RE'!K12+'[1]A4-FinPerf RE'!K14+'[1]A4-FinPerf RE'!K15+'[1]A4-FinPerf RE'!K16+'[1]A4-FinPerf RE'!K17+'[1]A4-FinPerf RE'!K18+'[1]A4-FinPerf RE'!K20+'[1]A4-FinPerf RE'!K21</f>
        <v>#REF!</v>
      </c>
      <c r="K10" s="926" t="e">
        <f>'[1]A4-FinPerf RE'!L12+'[1]A4-FinPerf RE'!L14+'[1]A4-FinPerf RE'!L15+'[1]A4-FinPerf RE'!L16+'[1]A4-FinPerf RE'!L17+'[1]A4-FinPerf RE'!L18+'[1]A4-FinPerf RE'!L20+'[1]A4-FinPerf RE'!L21</f>
        <v>#REF!</v>
      </c>
    </row>
    <row r="11" spans="1:11" ht="15" customHeight="1" x14ac:dyDescent="0.25">
      <c r="A11" s="928" t="str">
        <f>'[1]A4-FinPerf RE'!A22</f>
        <v>Total Revenue (excluding capital transfers and contributions)</v>
      </c>
      <c r="B11" s="929" t="e">
        <f t="shared" ref="B11:K11" si="0">SUM(B6:B10)</f>
        <v>#REF!</v>
      </c>
      <c r="C11" s="930" t="e">
        <f t="shared" si="0"/>
        <v>#REF!</v>
      </c>
      <c r="D11" s="931" t="e">
        <f t="shared" si="0"/>
        <v>#REF!</v>
      </c>
      <c r="E11" s="929" t="e">
        <f t="shared" si="0"/>
        <v>#REF!</v>
      </c>
      <c r="F11" s="930" t="e">
        <f t="shared" si="0"/>
        <v>#REF!</v>
      </c>
      <c r="G11" s="932" t="e">
        <f t="shared" si="0"/>
        <v>#REF!</v>
      </c>
      <c r="H11" s="933" t="e">
        <f t="shared" si="0"/>
        <v>#REF!</v>
      </c>
      <c r="I11" s="929" t="e">
        <f t="shared" si="0"/>
        <v>#REF!</v>
      </c>
      <c r="J11" s="930" t="e">
        <f t="shared" si="0"/>
        <v>#REF!</v>
      </c>
      <c r="K11" s="932" t="e">
        <f t="shared" si="0"/>
        <v>#REF!</v>
      </c>
    </row>
    <row r="12" spans="1:11" ht="13.5" x14ac:dyDescent="0.25">
      <c r="A12" s="921" t="s">
        <v>104</v>
      </c>
      <c r="B12" s="923">
        <f>'[1]A4-FinPerf RE'!C25</f>
        <v>0</v>
      </c>
      <c r="C12" s="923">
        <f>'[1]A4-FinPerf RE'!D25</f>
        <v>0</v>
      </c>
      <c r="D12" s="924">
        <f>'[1]A4-FinPerf RE'!E25</f>
        <v>0</v>
      </c>
      <c r="E12" s="925">
        <f>'[1]A4-FinPerf RE'!F25</f>
        <v>0</v>
      </c>
      <c r="F12" s="923">
        <f>'[1]A4-FinPerf RE'!G25</f>
        <v>0</v>
      </c>
      <c r="G12" s="926">
        <f>'[1]A4-FinPerf RE'!H25</f>
        <v>0</v>
      </c>
      <c r="H12" s="927">
        <f>'[1]A4-FinPerf RE'!I25</f>
        <v>0</v>
      </c>
      <c r="I12" s="925">
        <f>'[1]A4-FinPerf RE'!J25</f>
        <v>0</v>
      </c>
      <c r="J12" s="923">
        <f>'[1]A4-FinPerf RE'!K25</f>
        <v>0</v>
      </c>
      <c r="K12" s="926">
        <f>'[1]A4-FinPerf RE'!L25</f>
        <v>0</v>
      </c>
    </row>
    <row r="13" spans="1:11" ht="13.5" x14ac:dyDescent="0.25">
      <c r="A13" s="921" t="s">
        <v>105</v>
      </c>
      <c r="B13" s="923" t="e">
        <f>'[1]A4-FinPerf RE'!C26</f>
        <v>#REF!</v>
      </c>
      <c r="C13" s="923" t="e">
        <f>'[1]A4-FinPerf RE'!D26</f>
        <v>#REF!</v>
      </c>
      <c r="D13" s="924" t="e">
        <f>'[1]A4-FinPerf RE'!E26</f>
        <v>#REF!</v>
      </c>
      <c r="E13" s="925" t="e">
        <f>'[1]A4-FinPerf RE'!F26</f>
        <v>#REF!</v>
      </c>
      <c r="F13" s="923" t="e">
        <f>'[1]A4-FinPerf RE'!G26</f>
        <v>#REF!</v>
      </c>
      <c r="G13" s="926" t="e">
        <f>'[1]A4-FinPerf RE'!H26</f>
        <v>#REF!</v>
      </c>
      <c r="H13" s="927" t="e">
        <f>'[1]A4-FinPerf RE'!I26</f>
        <v>#REF!</v>
      </c>
      <c r="I13" s="925" t="e">
        <f>'[1]A4-FinPerf RE'!J26</f>
        <v>#REF!</v>
      </c>
      <c r="J13" s="923" t="e">
        <f>'[1]A4-FinPerf RE'!K26</f>
        <v>#REF!</v>
      </c>
      <c r="K13" s="926" t="e">
        <f>'[1]A4-FinPerf RE'!L26</f>
        <v>#REF!</v>
      </c>
    </row>
    <row r="14" spans="1:11" ht="13.5" x14ac:dyDescent="0.25">
      <c r="A14" s="921" t="s">
        <v>106</v>
      </c>
      <c r="B14" s="923">
        <f>'[1]A4-FinPerf RE'!C28</f>
        <v>0</v>
      </c>
      <c r="C14" s="923">
        <f>'[1]A4-FinPerf RE'!D28</f>
        <v>0</v>
      </c>
      <c r="D14" s="924">
        <f>'[1]A4-FinPerf RE'!E28</f>
        <v>0</v>
      </c>
      <c r="E14" s="925">
        <f>'[1]A4-FinPerf RE'!F28</f>
        <v>0</v>
      </c>
      <c r="F14" s="923">
        <f>'[1]A4-FinPerf RE'!G28</f>
        <v>0</v>
      </c>
      <c r="G14" s="926">
        <f>'[1]A4-FinPerf RE'!H28</f>
        <v>0</v>
      </c>
      <c r="H14" s="927">
        <f>'[1]A4-FinPerf RE'!I28</f>
        <v>0</v>
      </c>
      <c r="I14" s="925">
        <f>'[1]A4-FinPerf RE'!J28</f>
        <v>0</v>
      </c>
      <c r="J14" s="923">
        <f>'[1]A4-FinPerf RE'!K28</f>
        <v>0</v>
      </c>
      <c r="K14" s="926">
        <f>'[1]A4-FinPerf RE'!L28</f>
        <v>0</v>
      </c>
    </row>
    <row r="15" spans="1:11" ht="13.5" x14ac:dyDescent="0.25">
      <c r="A15" s="921" t="s">
        <v>107</v>
      </c>
      <c r="B15" s="923" t="e">
        <f>'[1]A4-FinPerf RE'!C29</f>
        <v>#REF!</v>
      </c>
      <c r="C15" s="923" t="e">
        <f>'[1]A4-FinPerf RE'!D29</f>
        <v>#REF!</v>
      </c>
      <c r="D15" s="924" t="e">
        <f>'[1]A4-FinPerf RE'!E29</f>
        <v>#REF!</v>
      </c>
      <c r="E15" s="925" t="e">
        <f>'[1]A4-FinPerf RE'!F29</f>
        <v>#REF!</v>
      </c>
      <c r="F15" s="923" t="e">
        <f>'[1]A4-FinPerf RE'!G29</f>
        <v>#REF!</v>
      </c>
      <c r="G15" s="926" t="e">
        <f>'[1]A4-FinPerf RE'!H29</f>
        <v>#REF!</v>
      </c>
      <c r="H15" s="927" t="e">
        <f>'[1]A4-FinPerf RE'!I29</f>
        <v>#REF!</v>
      </c>
      <c r="I15" s="925" t="e">
        <f>'[1]A4-FinPerf RE'!J29</f>
        <v>#REF!</v>
      </c>
      <c r="J15" s="923" t="e">
        <f>'[1]A4-FinPerf RE'!K29</f>
        <v>#REF!</v>
      </c>
      <c r="K15" s="926" t="e">
        <f>'[1]A4-FinPerf RE'!L29</f>
        <v>#REF!</v>
      </c>
    </row>
    <row r="16" spans="1:11" ht="13.5" x14ac:dyDescent="0.25">
      <c r="A16" s="921" t="s">
        <v>1397</v>
      </c>
      <c r="B16" s="923" t="e">
        <f>'[1]A4-FinPerf RE'!C30+'[1]A4-FinPerf RE'!C31</f>
        <v>#REF!</v>
      </c>
      <c r="C16" s="923" t="e">
        <f>'[1]A4-FinPerf RE'!D30+'[1]A4-FinPerf RE'!D31</f>
        <v>#REF!</v>
      </c>
      <c r="D16" s="924" t="e">
        <f>'[1]A4-FinPerf RE'!E30+'[1]A4-FinPerf RE'!E31</f>
        <v>#REF!</v>
      </c>
      <c r="E16" s="925" t="e">
        <f>'[1]A4-FinPerf RE'!F30+'[1]A4-FinPerf RE'!F31</f>
        <v>#REF!</v>
      </c>
      <c r="F16" s="923" t="e">
        <f>'[1]A4-FinPerf RE'!G30+'[1]A4-FinPerf RE'!G31</f>
        <v>#REF!</v>
      </c>
      <c r="G16" s="926" t="e">
        <f>'[1]A4-FinPerf RE'!H30+'[1]A4-FinPerf RE'!H31</f>
        <v>#REF!</v>
      </c>
      <c r="H16" s="927" t="e">
        <f>'[1]A4-FinPerf RE'!I30+'[1]A4-FinPerf RE'!I31</f>
        <v>#REF!</v>
      </c>
      <c r="I16" s="925" t="e">
        <f>'[1]A4-FinPerf RE'!J30+'[1]A4-FinPerf RE'!J31</f>
        <v>#REF!</v>
      </c>
      <c r="J16" s="923" t="e">
        <f>'[1]A4-FinPerf RE'!K30+'[1]A4-FinPerf RE'!K31</f>
        <v>#REF!</v>
      </c>
      <c r="K16" s="926" t="e">
        <f>'[1]A4-FinPerf RE'!L30+'[1]A4-FinPerf RE'!L31</f>
        <v>#REF!</v>
      </c>
    </row>
    <row r="17" spans="1:11" ht="13.5" x14ac:dyDescent="0.25">
      <c r="A17" s="934" t="s">
        <v>108</v>
      </c>
      <c r="B17" s="923" t="e">
        <f>'[1]A4-FinPerf RE'!C33</f>
        <v>#REF!</v>
      </c>
      <c r="C17" s="923" t="e">
        <f>'[1]A4-FinPerf RE'!D33</f>
        <v>#REF!</v>
      </c>
      <c r="D17" s="924" t="e">
        <f>'[1]A4-FinPerf RE'!E33</f>
        <v>#REF!</v>
      </c>
      <c r="E17" s="925" t="e">
        <f>'[1]A4-FinPerf RE'!F33</f>
        <v>#REF!</v>
      </c>
      <c r="F17" s="923" t="e">
        <f>'[1]A4-FinPerf RE'!G33</f>
        <v>#REF!</v>
      </c>
      <c r="G17" s="926" t="e">
        <f>'[1]A4-FinPerf RE'!H33</f>
        <v>#REF!</v>
      </c>
      <c r="H17" s="927" t="e">
        <f>'[1]A4-FinPerf RE'!I33</f>
        <v>#REF!</v>
      </c>
      <c r="I17" s="925" t="e">
        <f>'[1]A4-FinPerf RE'!J33</f>
        <v>#REF!</v>
      </c>
      <c r="J17" s="923" t="e">
        <f>'[1]A4-FinPerf RE'!K33</f>
        <v>#REF!</v>
      </c>
      <c r="K17" s="926" t="e">
        <f>'[1]A4-FinPerf RE'!L33</f>
        <v>#REF!</v>
      </c>
    </row>
    <row r="18" spans="1:11" ht="13.5" x14ac:dyDescent="0.25">
      <c r="A18" s="921" t="s">
        <v>109</v>
      </c>
      <c r="B18" s="923" t="e">
        <f>'[1]A4-FinPerf RE'!C27+'[1]A4-FinPerf RE'!C32+'[1]A4-FinPerf RE'!C34+'[1]A4-FinPerf RE'!C35</f>
        <v>#REF!</v>
      </c>
      <c r="C18" s="923" t="e">
        <f>'[1]A4-FinPerf RE'!D27+'[1]A4-FinPerf RE'!D32+'[1]A4-FinPerf RE'!D34+'[1]A4-FinPerf RE'!D35</f>
        <v>#REF!</v>
      </c>
      <c r="D18" s="924" t="e">
        <f>'[1]A4-FinPerf RE'!E27+'[1]A4-FinPerf RE'!E32+'[1]A4-FinPerf RE'!E34+'[1]A4-FinPerf RE'!E35</f>
        <v>#REF!</v>
      </c>
      <c r="E18" s="925" t="e">
        <f>'[1]A4-FinPerf RE'!F27+'[1]A4-FinPerf RE'!F32+'[1]A4-FinPerf RE'!F34+'[1]A4-FinPerf RE'!F35</f>
        <v>#REF!</v>
      </c>
      <c r="F18" s="923" t="e">
        <f>'[1]A4-FinPerf RE'!G27+'[1]A4-FinPerf RE'!G32+'[1]A4-FinPerf RE'!G34+'[1]A4-FinPerf RE'!G35</f>
        <v>#REF!</v>
      </c>
      <c r="G18" s="926" t="e">
        <f>'[1]A4-FinPerf RE'!H27+'[1]A4-FinPerf RE'!H32+'[1]A4-FinPerf RE'!H34+'[1]A4-FinPerf RE'!H35</f>
        <v>#REF!</v>
      </c>
      <c r="H18" s="927" t="e">
        <f>'[1]A4-FinPerf RE'!I27+'[1]A4-FinPerf RE'!I32+'[1]A4-FinPerf RE'!I34+'[1]A4-FinPerf RE'!I35</f>
        <v>#REF!</v>
      </c>
      <c r="I18" s="925" t="e">
        <f>'[1]A4-FinPerf RE'!J27+'[1]A4-FinPerf RE'!J32+'[1]A4-FinPerf RE'!J34+'[1]A4-FinPerf RE'!J35</f>
        <v>#REF!</v>
      </c>
      <c r="J18" s="923" t="e">
        <f>'[1]A4-FinPerf RE'!K27+'[1]A4-FinPerf RE'!K32+'[1]A4-FinPerf RE'!K34+'[1]A4-FinPerf RE'!K35</f>
        <v>#REF!</v>
      </c>
      <c r="K18" s="926" t="e">
        <f>'[1]A4-FinPerf RE'!L27+'[1]A4-FinPerf RE'!L32+'[1]A4-FinPerf RE'!L34+'[1]A4-FinPerf RE'!L35</f>
        <v>#REF!</v>
      </c>
    </row>
    <row r="19" spans="1:11" ht="13.5" x14ac:dyDescent="0.25">
      <c r="A19" s="935" t="str">
        <f>'[1]A4-FinPerf RE'!A36</f>
        <v>Total Expenditure</v>
      </c>
      <c r="B19" s="936" t="e">
        <f>SUM(B12:B18)</f>
        <v>#REF!</v>
      </c>
      <c r="C19" s="937" t="e">
        <f t="shared" ref="C19:K19" si="1">SUM(C12:C18)</f>
        <v>#REF!</v>
      </c>
      <c r="D19" s="938" t="e">
        <f t="shared" si="1"/>
        <v>#REF!</v>
      </c>
      <c r="E19" s="936" t="e">
        <f t="shared" si="1"/>
        <v>#REF!</v>
      </c>
      <c r="F19" s="937" t="e">
        <f t="shared" si="1"/>
        <v>#REF!</v>
      </c>
      <c r="G19" s="939" t="e">
        <f t="shared" si="1"/>
        <v>#REF!</v>
      </c>
      <c r="H19" s="940" t="e">
        <f t="shared" si="1"/>
        <v>#REF!</v>
      </c>
      <c r="I19" s="936" t="e">
        <f t="shared" si="1"/>
        <v>#REF!</v>
      </c>
      <c r="J19" s="937" t="e">
        <f t="shared" si="1"/>
        <v>#REF!</v>
      </c>
      <c r="K19" s="939" t="e">
        <f t="shared" si="1"/>
        <v>#REF!</v>
      </c>
    </row>
    <row r="20" spans="1:11" ht="13.5" x14ac:dyDescent="0.25">
      <c r="A20" s="935" t="str">
        <f>'[1]A4-FinPerf RE'!A38</f>
        <v>Surplus/(Deficit)</v>
      </c>
      <c r="B20" s="941" t="e">
        <f t="shared" ref="B20:K20" si="2">B11-B19</f>
        <v>#REF!</v>
      </c>
      <c r="C20" s="942" t="e">
        <f t="shared" si="2"/>
        <v>#REF!</v>
      </c>
      <c r="D20" s="943" t="e">
        <f t="shared" si="2"/>
        <v>#REF!</v>
      </c>
      <c r="E20" s="941" t="e">
        <f t="shared" si="2"/>
        <v>#REF!</v>
      </c>
      <c r="F20" s="942" t="e">
        <f t="shared" si="2"/>
        <v>#REF!</v>
      </c>
      <c r="G20" s="944" t="e">
        <f t="shared" si="2"/>
        <v>#REF!</v>
      </c>
      <c r="H20" s="945" t="e">
        <f t="shared" si="2"/>
        <v>#REF!</v>
      </c>
      <c r="I20" s="941" t="e">
        <f t="shared" si="2"/>
        <v>#REF!</v>
      </c>
      <c r="J20" s="942" t="e">
        <f t="shared" si="2"/>
        <v>#REF!</v>
      </c>
      <c r="K20" s="944" t="e">
        <f t="shared" si="2"/>
        <v>#REF!</v>
      </c>
    </row>
    <row r="21" spans="1:11" ht="13.5" x14ac:dyDescent="0.25">
      <c r="A21" s="921" t="str">
        <f>'[1]A4-FinPerf RE'!A39</f>
        <v>Transfers recognised - capital</v>
      </c>
      <c r="B21" s="925" t="e">
        <f>'[1]A4-FinPerf RE'!C39</f>
        <v>#REF!</v>
      </c>
      <c r="C21" s="923" t="e">
        <f>'[1]A4-FinPerf RE'!D39</f>
        <v>#REF!</v>
      </c>
      <c r="D21" s="924" t="e">
        <f>'[1]A4-FinPerf RE'!E39</f>
        <v>#REF!</v>
      </c>
      <c r="E21" s="925" t="e">
        <f>'[1]A4-FinPerf RE'!F39</f>
        <v>#REF!</v>
      </c>
      <c r="F21" s="923" t="e">
        <f>'[1]A4-FinPerf RE'!G39</f>
        <v>#REF!</v>
      </c>
      <c r="G21" s="926" t="e">
        <f>'[1]A4-FinPerf RE'!H39</f>
        <v>#REF!</v>
      </c>
      <c r="H21" s="927" t="e">
        <f>'[1]A4-FinPerf RE'!I39</f>
        <v>#REF!</v>
      </c>
      <c r="I21" s="925" t="e">
        <f>'[1]A4-FinPerf RE'!J39</f>
        <v>#REF!</v>
      </c>
      <c r="J21" s="923" t="e">
        <f>'[1]A4-FinPerf RE'!K39</f>
        <v>#REF!</v>
      </c>
      <c r="K21" s="926" t="e">
        <f>'[1]A4-FinPerf RE'!L39</f>
        <v>#REF!</v>
      </c>
    </row>
    <row r="22" spans="1:11" ht="13.5" x14ac:dyDescent="0.25">
      <c r="A22" s="921" t="s">
        <v>1398</v>
      </c>
      <c r="B22" s="946" t="e">
        <f>'[1]A4-FinPerf RE'!C40+'[1]A4-FinPerf RE'!C41</f>
        <v>#REF!</v>
      </c>
      <c r="C22" s="947" t="e">
        <f>'[1]A4-FinPerf RE'!D40+'[1]A4-FinPerf RE'!D41</f>
        <v>#REF!</v>
      </c>
      <c r="D22" s="948" t="e">
        <f>'[1]A4-FinPerf RE'!E40+'[1]A4-FinPerf RE'!E41</f>
        <v>#REF!</v>
      </c>
      <c r="E22" s="946" t="e">
        <f>'[1]A4-FinPerf RE'!F40+'[1]A4-FinPerf RE'!F41</f>
        <v>#REF!</v>
      </c>
      <c r="F22" s="947" t="e">
        <f>'[1]A4-FinPerf RE'!G40+'[1]A4-FinPerf RE'!G41</f>
        <v>#REF!</v>
      </c>
      <c r="G22" s="949" t="e">
        <f>'[1]A4-FinPerf RE'!H40+'[1]A4-FinPerf RE'!H41</f>
        <v>#REF!</v>
      </c>
      <c r="H22" s="950" t="e">
        <f>'[1]A4-FinPerf RE'!I40+'[1]A4-FinPerf RE'!I41</f>
        <v>#REF!</v>
      </c>
      <c r="I22" s="946" t="e">
        <f>'[1]A4-FinPerf RE'!J40+'[1]A4-FinPerf RE'!J41</f>
        <v>#REF!</v>
      </c>
      <c r="J22" s="947" t="e">
        <f>'[1]A4-FinPerf RE'!K40+'[1]A4-FinPerf RE'!K41</f>
        <v>#REF!</v>
      </c>
      <c r="K22" s="949" t="e">
        <f>'[1]A4-FinPerf RE'!L40+'[1]A4-FinPerf RE'!L41</f>
        <v>#REF!</v>
      </c>
    </row>
    <row r="23" spans="1:11" ht="13.5" customHeight="1" x14ac:dyDescent="0.25">
      <c r="A23" s="951" t="str">
        <f>'[1]A4-FinPerf RE'!A42</f>
        <v>Surplus/(Deficit) after capital transfers &amp; contributions</v>
      </c>
      <c r="B23" s="952" t="e">
        <f>B20+SUM(B21:B22)</f>
        <v>#REF!</v>
      </c>
      <c r="C23" s="953" t="e">
        <f t="shared" ref="C23:K23" si="3">C20+SUM(C21:C22)</f>
        <v>#REF!</v>
      </c>
      <c r="D23" s="954" t="e">
        <f t="shared" si="3"/>
        <v>#REF!</v>
      </c>
      <c r="E23" s="952" t="e">
        <f t="shared" si="3"/>
        <v>#REF!</v>
      </c>
      <c r="F23" s="953" t="e">
        <f t="shared" si="3"/>
        <v>#REF!</v>
      </c>
      <c r="G23" s="955" t="e">
        <f t="shared" si="3"/>
        <v>#REF!</v>
      </c>
      <c r="H23" s="956" t="e">
        <f t="shared" si="3"/>
        <v>#REF!</v>
      </c>
      <c r="I23" s="952" t="e">
        <f t="shared" si="3"/>
        <v>#REF!</v>
      </c>
      <c r="J23" s="953" t="e">
        <f t="shared" si="3"/>
        <v>#REF!</v>
      </c>
      <c r="K23" s="955" t="e">
        <f t="shared" si="3"/>
        <v>#REF!</v>
      </c>
    </row>
    <row r="24" spans="1:11" ht="13.5" customHeight="1" x14ac:dyDescent="0.25">
      <c r="A24" s="957" t="str">
        <f>'[1]A4-FinPerf RE'!A47</f>
        <v>Share of surplus/ (deficit) of associate</v>
      </c>
      <c r="B24" s="923" t="e">
        <f>'[1]A4-FinPerf RE'!C47</f>
        <v>#REF!</v>
      </c>
      <c r="C24" s="923" t="e">
        <f>'[1]A4-FinPerf RE'!D47</f>
        <v>#REF!</v>
      </c>
      <c r="D24" s="924" t="e">
        <f>'[1]A4-FinPerf RE'!E47</f>
        <v>#REF!</v>
      </c>
      <c r="E24" s="925" t="e">
        <f>'[1]A4-FinPerf RE'!F47</f>
        <v>#REF!</v>
      </c>
      <c r="F24" s="923" t="e">
        <f>'[1]A4-FinPerf RE'!G47</f>
        <v>#REF!</v>
      </c>
      <c r="G24" s="926" t="e">
        <f>'[1]A4-FinPerf RE'!H47</f>
        <v>#REF!</v>
      </c>
      <c r="H24" s="927" t="e">
        <f>'[1]A4-FinPerf RE'!I47</f>
        <v>#REF!</v>
      </c>
      <c r="I24" s="925" t="e">
        <f>'[1]A4-FinPerf RE'!J47</f>
        <v>#REF!</v>
      </c>
      <c r="J24" s="923" t="e">
        <f>'[1]A4-FinPerf RE'!K47</f>
        <v>#REF!</v>
      </c>
      <c r="K24" s="926" t="e">
        <f>'[1]A4-FinPerf RE'!L47</f>
        <v>#REF!</v>
      </c>
    </row>
    <row r="25" spans="1:11" ht="13.5" customHeight="1" x14ac:dyDescent="0.25">
      <c r="A25" s="951" t="str">
        <f>'[1]A4-FinPerf RE'!A48</f>
        <v>Surplus/(Deficit) for the year</v>
      </c>
      <c r="B25" s="941" t="e">
        <f>B23+B24</f>
        <v>#REF!</v>
      </c>
      <c r="C25" s="942" t="e">
        <f t="shared" ref="C25:K25" si="4">C23+C24</f>
        <v>#REF!</v>
      </c>
      <c r="D25" s="943" t="e">
        <f t="shared" si="4"/>
        <v>#REF!</v>
      </c>
      <c r="E25" s="941" t="e">
        <f t="shared" si="4"/>
        <v>#REF!</v>
      </c>
      <c r="F25" s="942" t="e">
        <f t="shared" si="4"/>
        <v>#REF!</v>
      </c>
      <c r="G25" s="944" t="e">
        <f t="shared" si="4"/>
        <v>#REF!</v>
      </c>
      <c r="H25" s="945" t="e">
        <f t="shared" si="4"/>
        <v>#REF!</v>
      </c>
      <c r="I25" s="941" t="e">
        <f t="shared" si="4"/>
        <v>#REF!</v>
      </c>
      <c r="J25" s="942" t="e">
        <f t="shared" si="4"/>
        <v>#REF!</v>
      </c>
      <c r="K25" s="944" t="e">
        <f t="shared" si="4"/>
        <v>#REF!</v>
      </c>
    </row>
    <row r="26" spans="1:11" ht="13.5" x14ac:dyDescent="0.25">
      <c r="A26" s="958"/>
      <c r="B26" s="917"/>
      <c r="C26" s="918"/>
      <c r="D26" s="919"/>
      <c r="E26" s="917"/>
      <c r="F26" s="918"/>
      <c r="G26" s="919"/>
      <c r="H26" s="920"/>
      <c r="I26" s="917"/>
      <c r="J26" s="918"/>
      <c r="K26" s="919"/>
    </row>
    <row r="27" spans="1:11" ht="13.5" x14ac:dyDescent="0.25">
      <c r="A27" s="959" t="s">
        <v>1399</v>
      </c>
      <c r="B27" s="960"/>
      <c r="C27" s="961"/>
      <c r="D27" s="962"/>
      <c r="E27" s="960"/>
      <c r="F27" s="961"/>
      <c r="G27" s="962"/>
      <c r="H27" s="963"/>
      <c r="I27" s="960"/>
      <c r="J27" s="961"/>
      <c r="K27" s="962"/>
    </row>
    <row r="28" spans="1:11" ht="13.5" x14ac:dyDescent="0.25">
      <c r="A28" s="935" t="s">
        <v>166</v>
      </c>
      <c r="B28" s="922">
        <f>'[1]A5-Capex'!C63</f>
        <v>0</v>
      </c>
      <c r="C28" s="923">
        <f>'[1]A5-Capex'!D63</f>
        <v>0</v>
      </c>
      <c r="D28" s="924">
        <f>'[1]A5-Capex'!E63</f>
        <v>0</v>
      </c>
      <c r="E28" s="925">
        <f>'[1]A5-Capex'!F63</f>
        <v>0</v>
      </c>
      <c r="F28" s="923">
        <f>'[1]A5-Capex'!G63</f>
        <v>0</v>
      </c>
      <c r="G28" s="926">
        <f>'[1]A5-Capex'!H63</f>
        <v>0</v>
      </c>
      <c r="H28" s="927">
        <f>'[1]A5-Capex'!I63</f>
        <v>0</v>
      </c>
      <c r="I28" s="925">
        <f>'[1]A5-Capex'!J63</f>
        <v>0</v>
      </c>
      <c r="J28" s="923">
        <f>'[1]A5-Capex'!K63</f>
        <v>0</v>
      </c>
      <c r="K28" s="926">
        <f>'[1]A5-Capex'!L63</f>
        <v>0</v>
      </c>
    </row>
    <row r="29" spans="1:11" ht="13.5" x14ac:dyDescent="0.25">
      <c r="A29" s="964" t="s">
        <v>112</v>
      </c>
      <c r="B29" s="922">
        <f>'[1]A5-Capex'!C70</f>
        <v>0</v>
      </c>
      <c r="C29" s="923">
        <f>'[1]A5-Capex'!D70</f>
        <v>0</v>
      </c>
      <c r="D29" s="924">
        <f>'[1]A5-Capex'!E70</f>
        <v>0</v>
      </c>
      <c r="E29" s="925">
        <f>'[1]A5-Capex'!F70</f>
        <v>0</v>
      </c>
      <c r="F29" s="923">
        <f>'[1]A5-Capex'!G70</f>
        <v>0</v>
      </c>
      <c r="G29" s="926">
        <f>'[1]A5-Capex'!H70</f>
        <v>0</v>
      </c>
      <c r="H29" s="927">
        <f>'[1]A5-Capex'!I70</f>
        <v>0</v>
      </c>
      <c r="I29" s="925">
        <f>'[1]A5-Capex'!J70</f>
        <v>0</v>
      </c>
      <c r="J29" s="923">
        <f>'[1]A5-Capex'!K70</f>
        <v>0</v>
      </c>
      <c r="K29" s="926">
        <f>'[1]A5-Capex'!L70</f>
        <v>0</v>
      </c>
    </row>
    <row r="30" spans="1:11" ht="13.5" x14ac:dyDescent="0.25">
      <c r="A30" s="921" t="str">
        <f>'[1]A5-Capex'!A71</f>
        <v>Public contributions &amp; donations</v>
      </c>
      <c r="B30" s="922" t="e">
        <f>'[1]A5-Capex'!C71</f>
        <v>#REF!</v>
      </c>
      <c r="C30" s="923" t="e">
        <f>'[1]A5-Capex'!D71</f>
        <v>#REF!</v>
      </c>
      <c r="D30" s="924" t="e">
        <f>'[1]A5-Capex'!E71</f>
        <v>#REF!</v>
      </c>
      <c r="E30" s="925" t="e">
        <f>'[1]A5-Capex'!F71</f>
        <v>#REF!</v>
      </c>
      <c r="F30" s="923" t="e">
        <f>'[1]A5-Capex'!G71</f>
        <v>#REF!</v>
      </c>
      <c r="G30" s="926" t="e">
        <f>'[1]A5-Capex'!H71</f>
        <v>#REF!</v>
      </c>
      <c r="H30" s="927" t="e">
        <f>'[1]A5-Capex'!I71</f>
        <v>#REF!</v>
      </c>
      <c r="I30" s="925" t="e">
        <f>'[1]A5-Capex'!J71</f>
        <v>#REF!</v>
      </c>
      <c r="J30" s="923" t="e">
        <f>'[1]A5-Capex'!K71</f>
        <v>#REF!</v>
      </c>
      <c r="K30" s="926" t="e">
        <f>'[1]A5-Capex'!L71</f>
        <v>#REF!</v>
      </c>
    </row>
    <row r="31" spans="1:11" ht="13.5" x14ac:dyDescent="0.25">
      <c r="A31" s="921" t="str">
        <f>'[1]A5-Capex'!A72</f>
        <v>Borrowing</v>
      </c>
      <c r="B31" s="922" t="e">
        <f>'[1]A5-Capex'!C72</f>
        <v>#REF!</v>
      </c>
      <c r="C31" s="923" t="e">
        <f>'[1]A5-Capex'!D72</f>
        <v>#REF!</v>
      </c>
      <c r="D31" s="924" t="e">
        <f>'[1]A5-Capex'!E72</f>
        <v>#REF!</v>
      </c>
      <c r="E31" s="925" t="e">
        <f>'[1]A5-Capex'!F72</f>
        <v>#REF!</v>
      </c>
      <c r="F31" s="923" t="e">
        <f>'[1]A5-Capex'!G72</f>
        <v>#REF!</v>
      </c>
      <c r="G31" s="926" t="e">
        <f>'[1]A5-Capex'!H72</f>
        <v>#REF!</v>
      </c>
      <c r="H31" s="927" t="e">
        <f>'[1]A5-Capex'!I72</f>
        <v>#REF!</v>
      </c>
      <c r="I31" s="925" t="e">
        <f>'[1]A5-Capex'!J72</f>
        <v>#REF!</v>
      </c>
      <c r="J31" s="923" t="e">
        <f>'[1]A5-Capex'!K72</f>
        <v>#REF!</v>
      </c>
      <c r="K31" s="926" t="e">
        <f>'[1]A5-Capex'!L72</f>
        <v>#REF!</v>
      </c>
    </row>
    <row r="32" spans="1:11" ht="13.5" x14ac:dyDescent="0.25">
      <c r="A32" s="921" t="str">
        <f>'[1]A5-Capex'!A73</f>
        <v>Internally generated funds</v>
      </c>
      <c r="B32" s="922" t="e">
        <f>'[1]A5-Capex'!C73</f>
        <v>#REF!</v>
      </c>
      <c r="C32" s="923" t="e">
        <f>'[1]A5-Capex'!D73</f>
        <v>#REF!</v>
      </c>
      <c r="D32" s="924" t="e">
        <f>'[1]A5-Capex'!E73</f>
        <v>#REF!</v>
      </c>
      <c r="E32" s="925" t="e">
        <f>'[1]A5-Capex'!F73</f>
        <v>#REF!</v>
      </c>
      <c r="F32" s="923" t="e">
        <f>'[1]A5-Capex'!G73</f>
        <v>#REF!</v>
      </c>
      <c r="G32" s="926" t="e">
        <f>'[1]A5-Capex'!H73</f>
        <v>#REF!</v>
      </c>
      <c r="H32" s="927" t="e">
        <f>'[1]A5-Capex'!I73</f>
        <v>#REF!</v>
      </c>
      <c r="I32" s="925" t="e">
        <f>'[1]A5-Capex'!J73</f>
        <v>#REF!</v>
      </c>
      <c r="J32" s="923" t="e">
        <f>'[1]A5-Capex'!K73</f>
        <v>#REF!</v>
      </c>
      <c r="K32" s="926" t="e">
        <f>'[1]A5-Capex'!L73</f>
        <v>#REF!</v>
      </c>
    </row>
    <row r="33" spans="1:11" ht="13.5" x14ac:dyDescent="0.25">
      <c r="A33" s="935" t="s">
        <v>1400</v>
      </c>
      <c r="B33" s="922" t="e">
        <f t="shared" ref="B33:K33" si="5">SUM(B29:B32)</f>
        <v>#REF!</v>
      </c>
      <c r="C33" s="923" t="e">
        <f t="shared" si="5"/>
        <v>#REF!</v>
      </c>
      <c r="D33" s="924" t="e">
        <f t="shared" si="5"/>
        <v>#REF!</v>
      </c>
      <c r="E33" s="925" t="e">
        <f t="shared" si="5"/>
        <v>#REF!</v>
      </c>
      <c r="F33" s="923" t="e">
        <f t="shared" si="5"/>
        <v>#REF!</v>
      </c>
      <c r="G33" s="926" t="e">
        <f t="shared" si="5"/>
        <v>#REF!</v>
      </c>
      <c r="H33" s="927" t="e">
        <f t="shared" si="5"/>
        <v>#REF!</v>
      </c>
      <c r="I33" s="925" t="e">
        <f t="shared" si="5"/>
        <v>#REF!</v>
      </c>
      <c r="J33" s="923" t="e">
        <f t="shared" si="5"/>
        <v>#REF!</v>
      </c>
      <c r="K33" s="926" t="e">
        <f t="shared" si="5"/>
        <v>#REF!</v>
      </c>
    </row>
    <row r="34" spans="1:11" ht="13.5" x14ac:dyDescent="0.25">
      <c r="A34" s="935"/>
      <c r="B34" s="965"/>
      <c r="C34" s="966"/>
      <c r="D34" s="967"/>
      <c r="E34" s="965"/>
      <c r="F34" s="966"/>
      <c r="G34" s="967"/>
      <c r="H34" s="968"/>
      <c r="I34" s="965"/>
      <c r="J34" s="966"/>
      <c r="K34" s="967"/>
    </row>
    <row r="35" spans="1:11" ht="13.5" x14ac:dyDescent="0.25">
      <c r="A35" s="959" t="s">
        <v>1401</v>
      </c>
      <c r="B35" s="960"/>
      <c r="C35" s="961"/>
      <c r="D35" s="962"/>
      <c r="E35" s="960"/>
      <c r="F35" s="961"/>
      <c r="G35" s="962"/>
      <c r="H35" s="963"/>
      <c r="I35" s="960"/>
      <c r="J35" s="961"/>
      <c r="K35" s="962"/>
    </row>
    <row r="36" spans="1:11" ht="13.5" x14ac:dyDescent="0.25">
      <c r="A36" s="921" t="str">
        <f>'[1]A6-FinPos'!A12</f>
        <v>Total current assets</v>
      </c>
      <c r="B36" s="922">
        <f>'[1]A6-FinPos'!C12</f>
        <v>0</v>
      </c>
      <c r="C36" s="923">
        <f>'[1]A6-FinPos'!D12</f>
        <v>0</v>
      </c>
      <c r="D36" s="924">
        <f>'[1]A6-FinPos'!E12</f>
        <v>0</v>
      </c>
      <c r="E36" s="925">
        <f>'[1]A6-FinPos'!F12</f>
        <v>0</v>
      </c>
      <c r="F36" s="923">
        <f>'[1]A6-FinPos'!G12</f>
        <v>0</v>
      </c>
      <c r="G36" s="926">
        <f>'[1]A6-FinPos'!H12</f>
        <v>0</v>
      </c>
      <c r="H36" s="927">
        <f>'[1]A6-FinPos'!I12</f>
        <v>0</v>
      </c>
      <c r="I36" s="925">
        <f>'[1]A6-FinPos'!J12</f>
        <v>0</v>
      </c>
      <c r="J36" s="923">
        <f>'[1]A6-FinPos'!K12</f>
        <v>0</v>
      </c>
      <c r="K36" s="926">
        <f>'[1]A6-FinPos'!L12</f>
        <v>0</v>
      </c>
    </row>
    <row r="37" spans="1:11" ht="13.5" x14ac:dyDescent="0.25">
      <c r="A37" s="921" t="str">
        <f>'[1]A6-FinPos'!A24</f>
        <v>Total non current assets</v>
      </c>
      <c r="B37" s="922">
        <f>'[1]A6-FinPos'!C24</f>
        <v>0</v>
      </c>
      <c r="C37" s="923">
        <f>'[1]A6-FinPos'!D24</f>
        <v>0</v>
      </c>
      <c r="D37" s="924">
        <f>'[1]A6-FinPos'!E24</f>
        <v>0</v>
      </c>
      <c r="E37" s="925">
        <f>'[1]A6-FinPos'!F24</f>
        <v>0</v>
      </c>
      <c r="F37" s="923">
        <f>'[1]A6-FinPos'!G24</f>
        <v>0</v>
      </c>
      <c r="G37" s="926">
        <f>'[1]A6-FinPos'!H24</f>
        <v>0</v>
      </c>
      <c r="H37" s="927">
        <f>'[1]A6-FinPos'!I24</f>
        <v>0</v>
      </c>
      <c r="I37" s="925">
        <f>'[1]A6-FinPos'!J24</f>
        <v>0</v>
      </c>
      <c r="J37" s="923">
        <f>'[1]A6-FinPos'!K24</f>
        <v>0</v>
      </c>
      <c r="K37" s="926">
        <f>'[1]A6-FinPos'!L24</f>
        <v>0</v>
      </c>
    </row>
    <row r="38" spans="1:11" ht="13.5" x14ac:dyDescent="0.25">
      <c r="A38" s="921" t="str">
        <f>'[1]A6-FinPos'!A34</f>
        <v>Total current liabilities</v>
      </c>
      <c r="B38" s="922">
        <f>'[1]A6-FinPos'!C34</f>
        <v>0</v>
      </c>
      <c r="C38" s="923">
        <f>'[1]A6-FinPos'!D34</f>
        <v>0</v>
      </c>
      <c r="D38" s="924">
        <f>'[1]A6-FinPos'!E34</f>
        <v>0</v>
      </c>
      <c r="E38" s="925">
        <f>'[1]A6-FinPos'!F34</f>
        <v>0</v>
      </c>
      <c r="F38" s="923">
        <f>'[1]A6-FinPos'!G34</f>
        <v>0</v>
      </c>
      <c r="G38" s="926">
        <f>'[1]A6-FinPos'!H34</f>
        <v>0</v>
      </c>
      <c r="H38" s="927">
        <f>'[1]A6-FinPos'!I34</f>
        <v>0</v>
      </c>
      <c r="I38" s="925">
        <f>'[1]A6-FinPos'!J34</f>
        <v>0</v>
      </c>
      <c r="J38" s="923">
        <f>'[1]A6-FinPos'!K34</f>
        <v>0</v>
      </c>
      <c r="K38" s="926">
        <f>'[1]A6-FinPos'!L34</f>
        <v>0</v>
      </c>
    </row>
    <row r="39" spans="1:11" ht="13.5" x14ac:dyDescent="0.25">
      <c r="A39" s="921" t="str">
        <f>'[1]A6-FinPos'!A39</f>
        <v>Total non current liabilities</v>
      </c>
      <c r="B39" s="922">
        <f>'[1]A6-FinPos'!C39</f>
        <v>0</v>
      </c>
      <c r="C39" s="923">
        <f>'[1]A6-FinPos'!D39</f>
        <v>0</v>
      </c>
      <c r="D39" s="924">
        <f>'[1]A6-FinPos'!E39</f>
        <v>0</v>
      </c>
      <c r="E39" s="925">
        <f>'[1]A6-FinPos'!F39</f>
        <v>0</v>
      </c>
      <c r="F39" s="923">
        <f>'[1]A6-FinPos'!G39</f>
        <v>0</v>
      </c>
      <c r="G39" s="926">
        <f>'[1]A6-FinPos'!H39</f>
        <v>0</v>
      </c>
      <c r="H39" s="927">
        <f>'[1]A6-FinPos'!I39</f>
        <v>0</v>
      </c>
      <c r="I39" s="925">
        <f>'[1]A6-FinPos'!J39</f>
        <v>0</v>
      </c>
      <c r="J39" s="923">
        <f>'[1]A6-FinPos'!K39</f>
        <v>0</v>
      </c>
      <c r="K39" s="926">
        <f>'[1]A6-FinPos'!L39</f>
        <v>0</v>
      </c>
    </row>
    <row r="40" spans="1:11" ht="13.5" x14ac:dyDescent="0.25">
      <c r="A40" s="921" t="s">
        <v>1402</v>
      </c>
      <c r="B40" s="922">
        <f>'[1]A6-FinPos'!C48</f>
        <v>0</v>
      </c>
      <c r="C40" s="923">
        <f>'[1]A6-FinPos'!D48</f>
        <v>0</v>
      </c>
      <c r="D40" s="924">
        <f>'[1]A6-FinPos'!E48</f>
        <v>0</v>
      </c>
      <c r="E40" s="925">
        <f>'[1]A6-FinPos'!F48</f>
        <v>0</v>
      </c>
      <c r="F40" s="923">
        <f>'[1]A6-FinPos'!G48</f>
        <v>0</v>
      </c>
      <c r="G40" s="926">
        <f>'[1]A6-FinPos'!H48</f>
        <v>0</v>
      </c>
      <c r="H40" s="927">
        <f>'[1]A6-FinPos'!I48</f>
        <v>0</v>
      </c>
      <c r="I40" s="925">
        <f>'[1]A6-FinPos'!J48</f>
        <v>0</v>
      </c>
      <c r="J40" s="923">
        <f>'[1]A6-FinPos'!K48</f>
        <v>0</v>
      </c>
      <c r="K40" s="926">
        <f>'[1]A6-FinPos'!L48</f>
        <v>0</v>
      </c>
    </row>
    <row r="41" spans="1:11" ht="13.5" x14ac:dyDescent="0.25">
      <c r="A41" s="958"/>
      <c r="B41" s="917"/>
      <c r="C41" s="918"/>
      <c r="D41" s="919"/>
      <c r="E41" s="917"/>
      <c r="F41" s="918"/>
      <c r="G41" s="919"/>
      <c r="H41" s="920"/>
      <c r="I41" s="917"/>
      <c r="J41" s="918"/>
      <c r="K41" s="919"/>
    </row>
    <row r="42" spans="1:11" ht="13.5" x14ac:dyDescent="0.25">
      <c r="A42" s="959" t="s">
        <v>1403</v>
      </c>
      <c r="B42" s="960"/>
      <c r="C42" s="961"/>
      <c r="D42" s="962"/>
      <c r="E42" s="960"/>
      <c r="F42" s="961"/>
      <c r="G42" s="962"/>
      <c r="H42" s="963"/>
      <c r="I42" s="960"/>
      <c r="J42" s="961"/>
      <c r="K42" s="962"/>
    </row>
    <row r="43" spans="1:11" ht="13.5" x14ac:dyDescent="0.25">
      <c r="A43" s="921" t="s">
        <v>1404</v>
      </c>
      <c r="B43" s="922">
        <f>'[1]A7-CFlow'!C15</f>
        <v>0</v>
      </c>
      <c r="C43" s="923">
        <f>'[1]A7-CFlow'!D15</f>
        <v>0</v>
      </c>
      <c r="D43" s="924">
        <f>'[1]A7-CFlow'!E15</f>
        <v>0</v>
      </c>
      <c r="E43" s="925">
        <f>'[1]A7-CFlow'!F15</f>
        <v>0</v>
      </c>
      <c r="F43" s="923">
        <f>'[1]A7-CFlow'!G15</f>
        <v>0</v>
      </c>
      <c r="G43" s="926">
        <f>'[1]A7-CFlow'!H15</f>
        <v>0</v>
      </c>
      <c r="H43" s="927">
        <f>'[1]A7-CFlow'!I15</f>
        <v>0</v>
      </c>
      <c r="I43" s="925">
        <f>'[1]A7-CFlow'!J15</f>
        <v>0</v>
      </c>
      <c r="J43" s="923">
        <f>'[1]A7-CFlow'!K15</f>
        <v>0</v>
      </c>
      <c r="K43" s="926">
        <f>'[1]A7-CFlow'!L15</f>
        <v>0</v>
      </c>
    </row>
    <row r="44" spans="1:11" ht="13.5" x14ac:dyDescent="0.25">
      <c r="A44" s="921" t="s">
        <v>1405</v>
      </c>
      <c r="B44" s="922">
        <f>'[1]A7-CFlow'!C25</f>
        <v>0</v>
      </c>
      <c r="C44" s="923">
        <f>'[1]A7-CFlow'!D25</f>
        <v>0</v>
      </c>
      <c r="D44" s="924">
        <f>'[1]A7-CFlow'!E25</f>
        <v>0</v>
      </c>
      <c r="E44" s="925">
        <f>'[1]A7-CFlow'!F25</f>
        <v>0</v>
      </c>
      <c r="F44" s="923">
        <f>'[1]A7-CFlow'!G25</f>
        <v>0</v>
      </c>
      <c r="G44" s="926">
        <f>'[1]A7-CFlow'!H25</f>
        <v>0</v>
      </c>
      <c r="H44" s="927">
        <f>'[1]A7-CFlow'!I25</f>
        <v>0</v>
      </c>
      <c r="I44" s="925">
        <f>'[1]A7-CFlow'!J25</f>
        <v>0</v>
      </c>
      <c r="J44" s="923">
        <f>'[1]A7-CFlow'!K25</f>
        <v>0</v>
      </c>
      <c r="K44" s="926">
        <f>'[1]A7-CFlow'!L25</f>
        <v>0</v>
      </c>
    </row>
    <row r="45" spans="1:11" ht="13.5" x14ac:dyDescent="0.25">
      <c r="A45" s="921" t="s">
        <v>1406</v>
      </c>
      <c r="B45" s="922">
        <f>'[1]A7-CFlow'!C34</f>
        <v>0</v>
      </c>
      <c r="C45" s="923">
        <f>'[1]A7-CFlow'!D34</f>
        <v>0</v>
      </c>
      <c r="D45" s="924">
        <f>'[1]A7-CFlow'!E34</f>
        <v>0</v>
      </c>
      <c r="E45" s="925">
        <f>'[1]A7-CFlow'!F34</f>
        <v>0</v>
      </c>
      <c r="F45" s="923">
        <f>'[1]A7-CFlow'!G34</f>
        <v>0</v>
      </c>
      <c r="G45" s="926">
        <f>'[1]A7-CFlow'!H34</f>
        <v>0</v>
      </c>
      <c r="H45" s="927">
        <f>'[1]A7-CFlow'!I34</f>
        <v>0</v>
      </c>
      <c r="I45" s="925">
        <f>'[1]A7-CFlow'!J34</f>
        <v>0</v>
      </c>
      <c r="J45" s="923">
        <f>'[1]A7-CFlow'!K34</f>
        <v>0</v>
      </c>
      <c r="K45" s="926">
        <f>'[1]A7-CFlow'!L34</f>
        <v>0</v>
      </c>
    </row>
    <row r="46" spans="1:11" ht="13.5" x14ac:dyDescent="0.25">
      <c r="A46" s="935" t="str">
        <f>LEFT('[1]A7-CFlow'!A38,37)</f>
        <v>Cash/cash equivalents at the year end</v>
      </c>
      <c r="B46" s="922">
        <f>'[1]A7-CFlow'!C38</f>
        <v>0</v>
      </c>
      <c r="C46" s="923">
        <f>'[1]A7-CFlow'!D38</f>
        <v>0</v>
      </c>
      <c r="D46" s="924">
        <f>'[1]A7-CFlow'!E38</f>
        <v>0</v>
      </c>
      <c r="E46" s="925">
        <f>'[1]A7-CFlow'!F38</f>
        <v>0</v>
      </c>
      <c r="F46" s="923">
        <f>'[1]A7-CFlow'!G38</f>
        <v>0</v>
      </c>
      <c r="G46" s="926">
        <f>'[1]A7-CFlow'!H38</f>
        <v>0</v>
      </c>
      <c r="H46" s="927">
        <f>'[1]A7-CFlow'!I38</f>
        <v>0</v>
      </c>
      <c r="I46" s="925">
        <f>'[1]A7-CFlow'!J38</f>
        <v>0</v>
      </c>
      <c r="J46" s="923">
        <f>'[1]A7-CFlow'!K38</f>
        <v>0</v>
      </c>
      <c r="K46" s="926">
        <f>'[1]A7-CFlow'!L38</f>
        <v>0</v>
      </c>
    </row>
    <row r="47" spans="1:11" ht="13.5" x14ac:dyDescent="0.25">
      <c r="A47" s="958"/>
      <c r="B47" s="917"/>
      <c r="C47" s="918"/>
      <c r="D47" s="919"/>
      <c r="E47" s="917"/>
      <c r="F47" s="918"/>
      <c r="G47" s="919"/>
      <c r="H47" s="920"/>
      <c r="I47" s="917"/>
      <c r="J47" s="918"/>
      <c r="K47" s="919"/>
    </row>
    <row r="48" spans="1:11" ht="13.5" x14ac:dyDescent="0.25">
      <c r="A48" s="959" t="s">
        <v>1407</v>
      </c>
      <c r="B48" s="960"/>
      <c r="C48" s="961"/>
      <c r="D48" s="962"/>
      <c r="E48" s="960"/>
      <c r="F48" s="961"/>
      <c r="G48" s="962"/>
      <c r="H48" s="963"/>
      <c r="I48" s="960"/>
      <c r="J48" s="961"/>
      <c r="K48" s="962"/>
    </row>
    <row r="49" spans="1:11" ht="13.5" x14ac:dyDescent="0.25">
      <c r="A49" s="921" t="str">
        <f>'[1]A8-ResRecon'!A4</f>
        <v>Cash and investments available</v>
      </c>
      <c r="B49" s="922">
        <f>'[1]A8-ResRecon'!C8</f>
        <v>0</v>
      </c>
      <c r="C49" s="923">
        <f>'[1]A8-ResRecon'!D8</f>
        <v>0</v>
      </c>
      <c r="D49" s="924">
        <f>'[1]A8-ResRecon'!E8</f>
        <v>0</v>
      </c>
      <c r="E49" s="925">
        <f>'[1]A8-ResRecon'!F8</f>
        <v>0</v>
      </c>
      <c r="F49" s="923">
        <f>'[1]A8-ResRecon'!G8</f>
        <v>0</v>
      </c>
      <c r="G49" s="926">
        <f>'[1]A8-ResRecon'!H8</f>
        <v>0</v>
      </c>
      <c r="H49" s="927">
        <f>'[1]A8-ResRecon'!I8</f>
        <v>0</v>
      </c>
      <c r="I49" s="925">
        <f>'[1]A8-ResRecon'!J8</f>
        <v>0</v>
      </c>
      <c r="J49" s="923">
        <f>'[1]A8-ResRecon'!K8</f>
        <v>0</v>
      </c>
      <c r="K49" s="926">
        <f>'[1]A8-ResRecon'!L8</f>
        <v>0</v>
      </c>
    </row>
    <row r="50" spans="1:11" ht="13.5" x14ac:dyDescent="0.25">
      <c r="A50" s="921" t="str">
        <f>'[1]A8-ResRecon'!A10</f>
        <v>Application of cash and investments</v>
      </c>
      <c r="B50" s="922">
        <f>'[1]A8-ResRecon'!C18</f>
        <v>0</v>
      </c>
      <c r="C50" s="923">
        <f>'[1]A8-ResRecon'!D18</f>
        <v>0</v>
      </c>
      <c r="D50" s="924">
        <f>'[1]A8-ResRecon'!E18</f>
        <v>0</v>
      </c>
      <c r="E50" s="925">
        <f>'[1]A8-ResRecon'!F18</f>
        <v>0</v>
      </c>
      <c r="F50" s="923">
        <f>'[1]A8-ResRecon'!G18</f>
        <v>0</v>
      </c>
      <c r="G50" s="926">
        <f>'[1]A8-ResRecon'!H18</f>
        <v>0</v>
      </c>
      <c r="H50" s="927">
        <f>'[1]A8-ResRecon'!I18</f>
        <v>0</v>
      </c>
      <c r="I50" s="925">
        <f>'[1]A8-ResRecon'!J18</f>
        <v>0</v>
      </c>
      <c r="J50" s="923">
        <f>'[1]A8-ResRecon'!K18</f>
        <v>0</v>
      </c>
      <c r="K50" s="926">
        <f>'[1]A8-ResRecon'!L18</f>
        <v>0</v>
      </c>
    </row>
    <row r="51" spans="1:11" ht="13.5" x14ac:dyDescent="0.25">
      <c r="A51" s="935" t="s">
        <v>1408</v>
      </c>
      <c r="B51" s="922">
        <f>B49-B50</f>
        <v>0</v>
      </c>
      <c r="C51" s="923">
        <f t="shared" ref="C51:K51" si="6">C49-C50</f>
        <v>0</v>
      </c>
      <c r="D51" s="924">
        <f t="shared" si="6"/>
        <v>0</v>
      </c>
      <c r="E51" s="925">
        <f t="shared" si="6"/>
        <v>0</v>
      </c>
      <c r="F51" s="923">
        <f t="shared" si="6"/>
        <v>0</v>
      </c>
      <c r="G51" s="926">
        <f t="shared" si="6"/>
        <v>0</v>
      </c>
      <c r="H51" s="927">
        <f t="shared" si="6"/>
        <v>0</v>
      </c>
      <c r="I51" s="925">
        <f t="shared" si="6"/>
        <v>0</v>
      </c>
      <c r="J51" s="923">
        <f t="shared" si="6"/>
        <v>0</v>
      </c>
      <c r="K51" s="926">
        <f t="shared" si="6"/>
        <v>0</v>
      </c>
    </row>
    <row r="52" spans="1:11" ht="13.5" x14ac:dyDescent="0.25">
      <c r="A52" s="969"/>
      <c r="B52" s="970"/>
      <c r="C52" s="971"/>
      <c r="D52" s="972"/>
      <c r="E52" s="970"/>
      <c r="F52" s="971"/>
      <c r="G52" s="972"/>
      <c r="H52" s="973"/>
      <c r="I52" s="970"/>
      <c r="J52" s="971"/>
      <c r="K52" s="972"/>
    </row>
    <row r="53" spans="1:11" ht="13.5" x14ac:dyDescent="0.25">
      <c r="A53" s="974" t="s">
        <v>1409</v>
      </c>
      <c r="B53" s="917"/>
      <c r="C53" s="918"/>
      <c r="D53" s="919"/>
      <c r="E53" s="917"/>
      <c r="F53" s="918"/>
      <c r="G53" s="919"/>
      <c r="H53" s="920"/>
      <c r="I53" s="917"/>
      <c r="J53" s="918"/>
      <c r="K53" s="919"/>
    </row>
    <row r="54" spans="1:11" ht="13.5" x14ac:dyDescent="0.25">
      <c r="A54" s="975" t="s">
        <v>1410</v>
      </c>
      <c r="B54" s="922">
        <f>'[1]A9-Asset'!C65</f>
        <v>0</v>
      </c>
      <c r="C54" s="923">
        <f>'[1]A9-Asset'!D65</f>
        <v>0</v>
      </c>
      <c r="D54" s="924">
        <f>'[1]A9-Asset'!E65</f>
        <v>0</v>
      </c>
      <c r="E54" s="925">
        <f>'[1]A9-Asset'!F65</f>
        <v>0</v>
      </c>
      <c r="F54" s="923">
        <f>'[1]A9-Asset'!G65</f>
        <v>0</v>
      </c>
      <c r="G54" s="926">
        <f>'[1]A9-Asset'!H65</f>
        <v>0</v>
      </c>
      <c r="H54" s="927">
        <f>'[1]A9-Asset'!I65</f>
        <v>0</v>
      </c>
      <c r="I54" s="925">
        <f>'[1]A9-Asset'!I65</f>
        <v>0</v>
      </c>
      <c r="J54" s="923">
        <f>'[1]A9-Asset'!J65</f>
        <v>0</v>
      </c>
      <c r="K54" s="926">
        <f>'[1]A9-Asset'!K65</f>
        <v>0</v>
      </c>
    </row>
    <row r="55" spans="1:11" ht="13.5" x14ac:dyDescent="0.25">
      <c r="A55" s="975" t="str">
        <f>'[1]A9-Asset'!A68</f>
        <v>Depreciation &amp; asset impairment</v>
      </c>
      <c r="B55" s="922">
        <f>'[1]A9-Asset'!C68</f>
        <v>0</v>
      </c>
      <c r="C55" s="923">
        <f>'[1]A9-Asset'!D68</f>
        <v>0</v>
      </c>
      <c r="D55" s="924">
        <f>'[1]A9-Asset'!E68</f>
        <v>0</v>
      </c>
      <c r="E55" s="925">
        <f>'[1]A9-Asset'!F68</f>
        <v>0</v>
      </c>
      <c r="F55" s="923">
        <f>'[1]A9-Asset'!G68</f>
        <v>0</v>
      </c>
      <c r="G55" s="926">
        <f>'[1]A9-Asset'!H68</f>
        <v>0</v>
      </c>
      <c r="H55" s="927">
        <f>'[1]A9-Asset'!I68</f>
        <v>0</v>
      </c>
      <c r="I55" s="925">
        <f>'[1]A9-Asset'!I68</f>
        <v>0</v>
      </c>
      <c r="J55" s="923">
        <f>'[1]A9-Asset'!J68</f>
        <v>0</v>
      </c>
      <c r="K55" s="926">
        <f>'[1]A9-Asset'!K68</f>
        <v>0</v>
      </c>
    </row>
    <row r="56" spans="1:11" ht="13.5" x14ac:dyDescent="0.25">
      <c r="A56" s="975" t="s">
        <v>1411</v>
      </c>
      <c r="B56" s="922">
        <f>'[1]A9-Asset'!C20</f>
        <v>0</v>
      </c>
      <c r="C56" s="923">
        <f>'[1]A9-Asset'!D20</f>
        <v>0</v>
      </c>
      <c r="D56" s="924">
        <f>'[1]A9-Asset'!E20</f>
        <v>0</v>
      </c>
      <c r="E56" s="925">
        <f>'[1]A9-Asset'!F20</f>
        <v>0</v>
      </c>
      <c r="F56" s="923">
        <f>'[1]A9-Asset'!G20</f>
        <v>0</v>
      </c>
      <c r="G56" s="926">
        <f>'[1]A9-Asset'!H20</f>
        <v>0</v>
      </c>
      <c r="H56" s="927">
        <f>'[1]A9-Asset'!I20</f>
        <v>0</v>
      </c>
      <c r="I56" s="925">
        <f>'[1]A9-Asset'!I20</f>
        <v>0</v>
      </c>
      <c r="J56" s="923">
        <f>'[1]A9-Asset'!J20</f>
        <v>0</v>
      </c>
      <c r="K56" s="926">
        <f>'[1]A9-Asset'!K20</f>
        <v>0</v>
      </c>
    </row>
    <row r="57" spans="1:11" ht="13.5" x14ac:dyDescent="0.25">
      <c r="A57" s="975" t="s">
        <v>1412</v>
      </c>
      <c r="B57" s="922">
        <f>'[1]A9-Asset'!C69</f>
        <v>0</v>
      </c>
      <c r="C57" s="923">
        <f>'[1]A9-Asset'!D69</f>
        <v>0</v>
      </c>
      <c r="D57" s="924">
        <f>'[1]A9-Asset'!E69</f>
        <v>0</v>
      </c>
      <c r="E57" s="925">
        <f>'[1]A9-Asset'!F69</f>
        <v>0</v>
      </c>
      <c r="F57" s="923">
        <f>'[1]A9-Asset'!G69</f>
        <v>0</v>
      </c>
      <c r="G57" s="926">
        <f>'[1]A9-Asset'!H69</f>
        <v>0</v>
      </c>
      <c r="H57" s="927">
        <f>'[1]A9-Asset'!I69</f>
        <v>0</v>
      </c>
      <c r="I57" s="925">
        <f>'[1]A9-Asset'!I69</f>
        <v>0</v>
      </c>
      <c r="J57" s="923">
        <f>'[1]A9-Asset'!J69</f>
        <v>0</v>
      </c>
      <c r="K57" s="926">
        <f>'[1]A9-Asset'!K69</f>
        <v>0</v>
      </c>
    </row>
    <row r="58" spans="1:11" ht="13.5" x14ac:dyDescent="0.25">
      <c r="A58" s="976"/>
      <c r="B58" s="977"/>
      <c r="C58" s="978"/>
      <c r="D58" s="979"/>
      <c r="E58" s="977"/>
      <c r="F58" s="978"/>
      <c r="G58" s="979"/>
      <c r="H58" s="980"/>
      <c r="I58" s="977"/>
      <c r="J58" s="978"/>
      <c r="K58" s="979"/>
    </row>
    <row r="59" spans="1:11" ht="13.5" x14ac:dyDescent="0.25">
      <c r="A59" s="974" t="s">
        <v>1413</v>
      </c>
      <c r="B59" s="917"/>
      <c r="C59" s="918"/>
      <c r="D59" s="919"/>
      <c r="E59" s="917"/>
      <c r="F59" s="918"/>
      <c r="G59" s="919"/>
      <c r="H59" s="920"/>
      <c r="I59" s="981"/>
      <c r="J59" s="982"/>
      <c r="K59" s="983"/>
    </row>
    <row r="60" spans="1:11" ht="13.5" x14ac:dyDescent="0.25">
      <c r="A60" s="934" t="s">
        <v>1414</v>
      </c>
      <c r="B60" s="922">
        <f>'[1]A10-SerDel'!C59</f>
        <v>0</v>
      </c>
      <c r="C60" s="923">
        <f>'[1]A10-SerDel'!D59</f>
        <v>0</v>
      </c>
      <c r="D60" s="924">
        <f>'[1]A10-SerDel'!E59</f>
        <v>0</v>
      </c>
      <c r="E60" s="925">
        <f>'[1]A10-SerDel'!F59</f>
        <v>0</v>
      </c>
      <c r="F60" s="923">
        <f>'[1]A10-SerDel'!G59</f>
        <v>0</v>
      </c>
      <c r="G60" s="926">
        <f>'[1]A10-SerDel'!H59</f>
        <v>0</v>
      </c>
      <c r="H60" s="927">
        <f>'[1]A10-SerDel'!I59</f>
        <v>0</v>
      </c>
      <c r="I60" s="925">
        <f>'[1]A10-SerDel'!I59</f>
        <v>0</v>
      </c>
      <c r="J60" s="923">
        <f>'[1]A10-SerDel'!J59</f>
        <v>0</v>
      </c>
      <c r="K60" s="926">
        <f>'[1]A10-SerDel'!K59</f>
        <v>0</v>
      </c>
    </row>
    <row r="61" spans="1:11" ht="13.5" x14ac:dyDescent="0.25">
      <c r="A61" s="934" t="s">
        <v>1415</v>
      </c>
      <c r="B61" s="922">
        <f>'[1]A10-SerDel'!C78</f>
        <v>0</v>
      </c>
      <c r="C61" s="923">
        <f>'[1]A10-SerDel'!D78</f>
        <v>0</v>
      </c>
      <c r="D61" s="924">
        <f>'[1]A10-SerDel'!E78</f>
        <v>0</v>
      </c>
      <c r="E61" s="925">
        <f>'[1]A10-SerDel'!F78</f>
        <v>0</v>
      </c>
      <c r="F61" s="923">
        <f>'[1]A10-SerDel'!G78</f>
        <v>0</v>
      </c>
      <c r="G61" s="926">
        <f>'[1]A10-SerDel'!H78</f>
        <v>0</v>
      </c>
      <c r="H61" s="927">
        <f>'[1]A10-SerDel'!I78</f>
        <v>0</v>
      </c>
      <c r="I61" s="925">
        <f>'[1]A10-SerDel'!I78</f>
        <v>0</v>
      </c>
      <c r="J61" s="923">
        <f>'[1]A10-SerDel'!J78</f>
        <v>0</v>
      </c>
      <c r="K61" s="926">
        <f>'[1]A10-SerDel'!K78</f>
        <v>0</v>
      </c>
    </row>
    <row r="62" spans="1:11" ht="13.5" x14ac:dyDescent="0.25">
      <c r="A62" s="984" t="s">
        <v>731</v>
      </c>
      <c r="B62" s="981"/>
      <c r="C62" s="982"/>
      <c r="D62" s="983"/>
      <c r="E62" s="981"/>
      <c r="F62" s="982"/>
      <c r="G62" s="983"/>
      <c r="H62" s="985"/>
      <c r="I62" s="981"/>
      <c r="J62" s="982"/>
      <c r="K62" s="983"/>
    </row>
    <row r="63" spans="1:11" ht="13.5" x14ac:dyDescent="0.25">
      <c r="A63" s="986" t="str">
        <f>'[1]A10-SerDel'!A5</f>
        <v>Water:</v>
      </c>
      <c r="B63" s="987">
        <f>'[1]A10-SerDel'!C14</f>
        <v>0</v>
      </c>
      <c r="C63" s="988">
        <f>'[1]A10-SerDel'!D14</f>
        <v>0</v>
      </c>
      <c r="D63" s="989">
        <f>'[1]A10-SerDel'!E14</f>
        <v>0</v>
      </c>
      <c r="E63" s="987">
        <f>'[1]A10-SerDel'!F14</f>
        <v>0</v>
      </c>
      <c r="F63" s="988">
        <f>'[1]A10-SerDel'!G14</f>
        <v>0</v>
      </c>
      <c r="G63" s="989">
        <f>'[1]A10-SerDel'!H14</f>
        <v>0</v>
      </c>
      <c r="H63" s="990">
        <f>'[1]A10-SerDel'!I14</f>
        <v>0</v>
      </c>
      <c r="I63" s="987">
        <f>'[1]A10-SerDel'!I14</f>
        <v>0</v>
      </c>
      <c r="J63" s="988">
        <f>'[1]A10-SerDel'!J14</f>
        <v>0</v>
      </c>
      <c r="K63" s="989">
        <f>'[1]A10-SerDel'!K14</f>
        <v>0</v>
      </c>
    </row>
    <row r="64" spans="1:11" ht="13.5" x14ac:dyDescent="0.25">
      <c r="A64" s="986" t="str">
        <f>'[1]A10-SerDel'!A16</f>
        <v>Sanitation/sewerage:</v>
      </c>
      <c r="B64" s="987">
        <f>'[1]A10-SerDel'!C26</f>
        <v>0</v>
      </c>
      <c r="C64" s="988">
        <f>'[1]A10-SerDel'!D26</f>
        <v>0</v>
      </c>
      <c r="D64" s="989">
        <f>'[1]A10-SerDel'!E26</f>
        <v>0</v>
      </c>
      <c r="E64" s="987">
        <f>'[1]A10-SerDel'!F26</f>
        <v>0</v>
      </c>
      <c r="F64" s="988">
        <f>'[1]A10-SerDel'!G26</f>
        <v>0</v>
      </c>
      <c r="G64" s="989">
        <f>'[1]A10-SerDel'!H26</f>
        <v>0</v>
      </c>
      <c r="H64" s="990">
        <f>'[1]A10-SerDel'!I26</f>
        <v>0</v>
      </c>
      <c r="I64" s="987">
        <f>'[1]A10-SerDel'!I26</f>
        <v>0</v>
      </c>
      <c r="J64" s="988">
        <f>'[1]A10-SerDel'!J26</f>
        <v>0</v>
      </c>
      <c r="K64" s="989">
        <f>'[1]A10-SerDel'!K26</f>
        <v>0</v>
      </c>
    </row>
    <row r="65" spans="1:11" ht="13.5" x14ac:dyDescent="0.25">
      <c r="A65" s="986" t="str">
        <f>'[1]A10-SerDel'!A28</f>
        <v>Energy:</v>
      </c>
      <c r="B65" s="987">
        <f>'[1]A10-SerDel'!C35</f>
        <v>0</v>
      </c>
      <c r="C65" s="988">
        <f>'[1]A10-SerDel'!D35</f>
        <v>0</v>
      </c>
      <c r="D65" s="989">
        <f>'[1]A10-SerDel'!E35</f>
        <v>0</v>
      </c>
      <c r="E65" s="987">
        <f>'[1]A10-SerDel'!F35</f>
        <v>0</v>
      </c>
      <c r="F65" s="988">
        <f>'[1]A10-SerDel'!G35</f>
        <v>0</v>
      </c>
      <c r="G65" s="989">
        <f>'[1]A10-SerDel'!H35</f>
        <v>0</v>
      </c>
      <c r="H65" s="990">
        <f>'[1]A10-SerDel'!I35</f>
        <v>0</v>
      </c>
      <c r="I65" s="987">
        <f>'[1]A10-SerDel'!I35</f>
        <v>0</v>
      </c>
      <c r="J65" s="988">
        <f>'[1]A10-SerDel'!J35</f>
        <v>0</v>
      </c>
      <c r="K65" s="989">
        <f>'[1]A10-SerDel'!K35</f>
        <v>0</v>
      </c>
    </row>
    <row r="66" spans="1:11" ht="13.5" x14ac:dyDescent="0.25">
      <c r="A66" s="986" t="str">
        <f>'[1]A10-SerDel'!A37</f>
        <v>Refuse:</v>
      </c>
      <c r="B66" s="987">
        <f>'[1]A10-SerDel'!C45</f>
        <v>0</v>
      </c>
      <c r="C66" s="988">
        <f>'[1]A10-SerDel'!D45</f>
        <v>0</v>
      </c>
      <c r="D66" s="989">
        <f>'[1]A10-SerDel'!E45</f>
        <v>0</v>
      </c>
      <c r="E66" s="987">
        <f>'[1]A10-SerDel'!F45</f>
        <v>0</v>
      </c>
      <c r="F66" s="988">
        <f>'[1]A10-SerDel'!G45</f>
        <v>0</v>
      </c>
      <c r="G66" s="989">
        <f>'[1]A10-SerDel'!H45</f>
        <v>0</v>
      </c>
      <c r="H66" s="990">
        <f>'[1]A10-SerDel'!I45</f>
        <v>0</v>
      </c>
      <c r="I66" s="987">
        <f>'[1]A10-SerDel'!I45</f>
        <v>0</v>
      </c>
      <c r="J66" s="988">
        <f>'[1]A10-SerDel'!J45</f>
        <v>0</v>
      </c>
      <c r="K66" s="989">
        <f>'[1]A10-SerDel'!K45</f>
        <v>0</v>
      </c>
    </row>
    <row r="67" spans="1:11" ht="13.5" x14ac:dyDescent="0.25">
      <c r="A67" s="976"/>
      <c r="B67" s="977"/>
      <c r="C67" s="978"/>
      <c r="D67" s="979"/>
      <c r="E67" s="977"/>
      <c r="F67" s="978"/>
      <c r="G67" s="979"/>
      <c r="H67" s="980"/>
      <c r="I67" s="977"/>
      <c r="J67" s="978"/>
      <c r="K67" s="979"/>
    </row>
  </sheetData>
  <mergeCells count="5">
    <mergeCell ref="A1:K1"/>
    <mergeCell ref="A2:K2"/>
    <mergeCell ref="A3:A4"/>
    <mergeCell ref="E3:H3"/>
    <mergeCell ref="I3:K3"/>
  </mergeCells>
  <pageMargins left="0.75" right="0.75" top="1" bottom="1" header="0.5" footer="0.5"/>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8"/>
  <sheetViews>
    <sheetView workbookViewId="0">
      <selection activeCell="L22" sqref="L22"/>
    </sheetView>
  </sheetViews>
  <sheetFormatPr defaultRowHeight="15" x14ac:dyDescent="0.25"/>
  <cols>
    <col min="1" max="1" width="30.7109375" customWidth="1"/>
    <col min="2" max="2" width="3" customWidth="1"/>
    <col min="3" max="11" width="9.28515625" customWidth="1"/>
  </cols>
  <sheetData>
    <row r="1" spans="1:14" x14ac:dyDescent="0.25">
      <c r="A1" s="12" t="s">
        <v>556</v>
      </c>
      <c r="B1" s="226"/>
      <c r="C1" s="226"/>
      <c r="D1" s="226"/>
      <c r="E1" s="226"/>
      <c r="F1" s="226"/>
      <c r="G1" s="226"/>
      <c r="H1" s="226"/>
      <c r="I1" s="226"/>
      <c r="J1" s="226"/>
      <c r="K1" s="226"/>
    </row>
    <row r="2" spans="1:14" x14ac:dyDescent="0.25">
      <c r="A2" s="156" t="s">
        <v>35</v>
      </c>
      <c r="B2" s="157" t="s">
        <v>128</v>
      </c>
      <c r="C2" s="13" t="s">
        <v>117</v>
      </c>
      <c r="D2" s="158" t="s">
        <v>118</v>
      </c>
      <c r="E2" s="639" t="s">
        <v>119</v>
      </c>
      <c r="F2" s="2510" t="s">
        <v>120</v>
      </c>
      <c r="G2" s="2511"/>
      <c r="H2" s="2512"/>
      <c r="I2" s="2513" t="s">
        <v>546</v>
      </c>
      <c r="J2" s="2514"/>
      <c r="K2" s="2515"/>
    </row>
    <row r="3" spans="1:14" ht="25.5" x14ac:dyDescent="0.25">
      <c r="A3" s="20" t="s">
        <v>130</v>
      </c>
      <c r="B3" s="159"/>
      <c r="C3" s="160" t="s">
        <v>539</v>
      </c>
      <c r="D3" s="161" t="s">
        <v>539</v>
      </c>
      <c r="E3" s="162" t="s">
        <v>539</v>
      </c>
      <c r="F3" s="640" t="s">
        <v>98</v>
      </c>
      <c r="G3" s="160" t="s">
        <v>540</v>
      </c>
      <c r="H3" s="162" t="s">
        <v>541</v>
      </c>
      <c r="I3" s="640" t="s">
        <v>543</v>
      </c>
      <c r="J3" s="160" t="s">
        <v>544</v>
      </c>
      <c r="K3" s="162" t="s">
        <v>545</v>
      </c>
    </row>
    <row r="4" spans="1:14" x14ac:dyDescent="0.25">
      <c r="A4" s="170" t="s">
        <v>263</v>
      </c>
      <c r="B4" s="171"/>
      <c r="C4" s="227"/>
      <c r="D4" s="227"/>
      <c r="E4" s="228"/>
      <c r="F4" s="229"/>
      <c r="G4" s="227"/>
      <c r="H4" s="230"/>
      <c r="I4" s="231"/>
      <c r="J4" s="227"/>
      <c r="K4" s="228"/>
    </row>
    <row r="5" spans="1:14" x14ac:dyDescent="0.25">
      <c r="A5" s="232" t="s">
        <v>264</v>
      </c>
      <c r="B5" s="233"/>
      <c r="C5" s="234">
        <f>SUM(C6:C8)</f>
        <v>0</v>
      </c>
      <c r="D5" s="234">
        <f t="shared" ref="D5:K5" si="0">SUM(D6:D8)</f>
        <v>0</v>
      </c>
      <c r="E5" s="235">
        <f t="shared" si="0"/>
        <v>0</v>
      </c>
      <c r="F5" s="236">
        <f t="shared" si="0"/>
        <v>50746005</v>
      </c>
      <c r="G5" s="234">
        <f t="shared" ca="1" si="0"/>
        <v>50608958.219999999</v>
      </c>
      <c r="H5" s="237">
        <f t="shared" ca="1" si="0"/>
        <v>48642109.559999995</v>
      </c>
      <c r="I5" s="238">
        <f t="shared" si="0"/>
        <v>0</v>
      </c>
      <c r="J5" s="234">
        <f t="shared" si="0"/>
        <v>0</v>
      </c>
      <c r="K5" s="237">
        <f t="shared" si="0"/>
        <v>0</v>
      </c>
    </row>
    <row r="6" spans="1:14" x14ac:dyDescent="0.25">
      <c r="A6" s="239" t="s">
        <v>17</v>
      </c>
      <c r="B6" s="233"/>
      <c r="C6" s="240"/>
      <c r="D6" s="240"/>
      <c r="E6" s="241"/>
      <c r="F6" s="242">
        <v>4568226</v>
      </c>
      <c r="G6" s="240">
        <f t="shared" ref="G6:H8" ca="1" si="1">RANDBETWEEN(M$6,M$7)*$F6/100</f>
        <v>4431179.22</v>
      </c>
      <c r="H6" s="240">
        <f t="shared" ca="1" si="1"/>
        <v>4294132.4400000004</v>
      </c>
      <c r="I6" s="244"/>
      <c r="J6" s="240"/>
      <c r="K6" s="241"/>
      <c r="M6">
        <v>80</v>
      </c>
      <c r="N6">
        <v>90</v>
      </c>
    </row>
    <row r="7" spans="1:14" x14ac:dyDescent="0.25">
      <c r="A7" s="239" t="s">
        <v>265</v>
      </c>
      <c r="B7" s="233"/>
      <c r="C7" s="245"/>
      <c r="D7" s="245"/>
      <c r="E7" s="246"/>
      <c r="F7" s="247">
        <v>45312315</v>
      </c>
      <c r="G7" s="240">
        <f t="shared" ca="1" si="1"/>
        <v>45312315</v>
      </c>
      <c r="H7" s="240">
        <f t="shared" ca="1" si="1"/>
        <v>43499822.399999999</v>
      </c>
      <c r="I7" s="248"/>
      <c r="J7" s="245"/>
      <c r="K7" s="246"/>
      <c r="M7">
        <v>100</v>
      </c>
      <c r="N7">
        <v>110</v>
      </c>
    </row>
    <row r="8" spans="1:14" x14ac:dyDescent="0.25">
      <c r="A8" s="239" t="s">
        <v>266</v>
      </c>
      <c r="B8" s="233"/>
      <c r="C8" s="240"/>
      <c r="D8" s="240"/>
      <c r="E8" s="241"/>
      <c r="F8" s="242">
        <v>865464</v>
      </c>
      <c r="G8" s="240">
        <f t="shared" ca="1" si="1"/>
        <v>865464</v>
      </c>
      <c r="H8" s="240">
        <f t="shared" ca="1" si="1"/>
        <v>848154.72</v>
      </c>
      <c r="I8" s="244"/>
      <c r="J8" s="240"/>
      <c r="K8" s="241"/>
    </row>
    <row r="9" spans="1:14" x14ac:dyDescent="0.25">
      <c r="A9" s="232" t="s">
        <v>267</v>
      </c>
      <c r="B9" s="233"/>
      <c r="C9" s="234">
        <f>SUM(C10:C14)</f>
        <v>0</v>
      </c>
      <c r="D9" s="234">
        <f t="shared" ref="D9:K9" si="2">SUM(D10:D14)</f>
        <v>0</v>
      </c>
      <c r="E9" s="249">
        <f t="shared" si="2"/>
        <v>0</v>
      </c>
      <c r="F9" s="250">
        <f t="shared" si="2"/>
        <v>15407469</v>
      </c>
      <c r="G9" s="234">
        <f t="shared" ca="1" si="2"/>
        <v>13546996.199999999</v>
      </c>
      <c r="H9" s="251">
        <f t="shared" ca="1" si="2"/>
        <v>15493678.849999998</v>
      </c>
      <c r="I9" s="236">
        <f t="shared" si="2"/>
        <v>0</v>
      </c>
      <c r="J9" s="234">
        <f t="shared" si="2"/>
        <v>0</v>
      </c>
      <c r="K9" s="249">
        <f t="shared" si="2"/>
        <v>0</v>
      </c>
    </row>
    <row r="10" spans="1:14" x14ac:dyDescent="0.25">
      <c r="A10" s="239" t="s">
        <v>20</v>
      </c>
      <c r="B10" s="233"/>
      <c r="C10" s="240"/>
      <c r="D10" s="240"/>
      <c r="E10" s="241"/>
      <c r="F10" s="242">
        <v>4685323</v>
      </c>
      <c r="G10" s="240">
        <f t="shared" ref="G10:H14" ca="1" si="3">RANDBETWEEN(M$6,M$7)*$F10/100</f>
        <v>4685323</v>
      </c>
      <c r="H10" s="240">
        <f t="shared" ca="1" si="3"/>
        <v>4357350.3899999997</v>
      </c>
      <c r="I10" s="244"/>
      <c r="J10" s="240"/>
      <c r="K10" s="241"/>
    </row>
    <row r="11" spans="1:14" x14ac:dyDescent="0.25">
      <c r="A11" s="239" t="s">
        <v>169</v>
      </c>
      <c r="B11" s="233"/>
      <c r="C11" s="240"/>
      <c r="D11" s="240"/>
      <c r="E11" s="241"/>
      <c r="F11" s="242">
        <v>5646432</v>
      </c>
      <c r="G11" s="240">
        <f t="shared" ca="1" si="3"/>
        <v>4686538.5599999996</v>
      </c>
      <c r="H11" s="240">
        <f t="shared" ca="1" si="3"/>
        <v>6154610.8799999999</v>
      </c>
      <c r="I11" s="244"/>
      <c r="J11" s="240"/>
      <c r="K11" s="241"/>
    </row>
    <row r="12" spans="1:14" x14ac:dyDescent="0.25">
      <c r="A12" s="239" t="s">
        <v>22</v>
      </c>
      <c r="B12" s="233"/>
      <c r="C12" s="240"/>
      <c r="D12" s="240"/>
      <c r="E12" s="241"/>
      <c r="F12" s="242">
        <v>84562</v>
      </c>
      <c r="G12" s="240">
        <f t="shared" ca="1" si="3"/>
        <v>76105.8</v>
      </c>
      <c r="H12" s="240">
        <f t="shared" ca="1" si="3"/>
        <v>80333.899999999994</v>
      </c>
      <c r="I12" s="244"/>
      <c r="J12" s="240"/>
      <c r="K12" s="241"/>
    </row>
    <row r="13" spans="1:14" x14ac:dyDescent="0.25">
      <c r="A13" s="239" t="s">
        <v>21</v>
      </c>
      <c r="B13" s="233"/>
      <c r="C13" s="240"/>
      <c r="D13" s="240"/>
      <c r="E13" s="241"/>
      <c r="F13" s="242">
        <v>4865468</v>
      </c>
      <c r="G13" s="240">
        <f t="shared" ca="1" si="3"/>
        <v>3989683.76</v>
      </c>
      <c r="H13" s="240">
        <f t="shared" ca="1" si="3"/>
        <v>4768158.6399999997</v>
      </c>
      <c r="I13" s="244"/>
      <c r="J13" s="240"/>
      <c r="K13" s="241"/>
    </row>
    <row r="14" spans="1:14" x14ac:dyDescent="0.25">
      <c r="A14" s="239" t="s">
        <v>19</v>
      </c>
      <c r="B14" s="233"/>
      <c r="C14" s="245"/>
      <c r="D14" s="245"/>
      <c r="E14" s="246"/>
      <c r="F14" s="247">
        <v>125684</v>
      </c>
      <c r="G14" s="240">
        <f t="shared" ca="1" si="3"/>
        <v>109345.08</v>
      </c>
      <c r="H14" s="240">
        <f t="shared" ca="1" si="3"/>
        <v>133225.04</v>
      </c>
      <c r="I14" s="248"/>
      <c r="J14" s="245"/>
      <c r="K14" s="246"/>
    </row>
    <row r="15" spans="1:14" x14ac:dyDescent="0.25">
      <c r="A15" s="232" t="s">
        <v>268</v>
      </c>
      <c r="B15" s="252"/>
      <c r="C15" s="234">
        <f>SUM(C16:C18)</f>
        <v>0</v>
      </c>
      <c r="D15" s="234">
        <f t="shared" ref="D15:K15" si="4">SUM(D16:D18)</f>
        <v>0</v>
      </c>
      <c r="E15" s="249">
        <f t="shared" si="4"/>
        <v>0</v>
      </c>
      <c r="F15" s="250">
        <f t="shared" si="4"/>
        <v>4954052</v>
      </c>
      <c r="G15" s="234">
        <f t="shared" ca="1" si="4"/>
        <v>4262768.9200000009</v>
      </c>
      <c r="H15" s="251">
        <f t="shared" ca="1" si="4"/>
        <v>4712745.16</v>
      </c>
      <c r="I15" s="236">
        <f t="shared" si="4"/>
        <v>0</v>
      </c>
      <c r="J15" s="234">
        <f t="shared" si="4"/>
        <v>0</v>
      </c>
      <c r="K15" s="249">
        <f t="shared" si="4"/>
        <v>0</v>
      </c>
    </row>
    <row r="16" spans="1:14" x14ac:dyDescent="0.25">
      <c r="A16" s="239" t="s">
        <v>18</v>
      </c>
      <c r="B16" s="233"/>
      <c r="C16" s="240"/>
      <c r="D16" s="240"/>
      <c r="E16" s="241"/>
      <c r="F16" s="242">
        <v>45684</v>
      </c>
      <c r="G16" s="240">
        <f t="shared" ref="G16:H18" ca="1" si="5">RANDBETWEEN(M$6,M$7)*$F16/100</f>
        <v>36547.199999999997</v>
      </c>
      <c r="H16" s="240">
        <f t="shared" ca="1" si="5"/>
        <v>44313.48</v>
      </c>
      <c r="I16" s="244"/>
      <c r="J16" s="240"/>
      <c r="K16" s="241"/>
    </row>
    <row r="17" spans="1:11" x14ac:dyDescent="0.25">
      <c r="A17" s="239" t="s">
        <v>24</v>
      </c>
      <c r="B17" s="233"/>
      <c r="C17" s="240"/>
      <c r="D17" s="240"/>
      <c r="E17" s="241"/>
      <c r="F17" s="242">
        <v>4862684</v>
      </c>
      <c r="G17" s="240">
        <f t="shared" ca="1" si="5"/>
        <v>4181908.24</v>
      </c>
      <c r="H17" s="240">
        <f t="shared" ca="1" si="5"/>
        <v>4619549.8</v>
      </c>
      <c r="I17" s="244"/>
      <c r="J17" s="240"/>
      <c r="K17" s="241"/>
    </row>
    <row r="18" spans="1:11" x14ac:dyDescent="0.25">
      <c r="A18" s="239" t="s">
        <v>269</v>
      </c>
      <c r="B18" s="233"/>
      <c r="C18" s="240"/>
      <c r="D18" s="240"/>
      <c r="E18" s="241"/>
      <c r="F18" s="242">
        <v>45684</v>
      </c>
      <c r="G18" s="240">
        <f t="shared" ca="1" si="5"/>
        <v>44313.48</v>
      </c>
      <c r="H18" s="240">
        <f t="shared" ca="1" si="5"/>
        <v>48881.88</v>
      </c>
      <c r="I18" s="244"/>
      <c r="J18" s="240"/>
      <c r="K18" s="241"/>
    </row>
    <row r="19" spans="1:11" x14ac:dyDescent="0.25">
      <c r="A19" s="232" t="s">
        <v>270</v>
      </c>
      <c r="B19" s="252"/>
      <c r="C19" s="234">
        <f>SUM(C20:C24)</f>
        <v>0</v>
      </c>
      <c r="D19" s="234">
        <f t="shared" ref="D19:K19" si="6">SUM(D20:D24)</f>
        <v>0</v>
      </c>
      <c r="E19" s="249">
        <f t="shared" si="6"/>
        <v>0</v>
      </c>
      <c r="F19" s="250">
        <f t="shared" si="6"/>
        <v>83485237</v>
      </c>
      <c r="G19" s="234">
        <f t="shared" ca="1" si="6"/>
        <v>71259783.700000003</v>
      </c>
      <c r="H19" s="251">
        <f t="shared" ca="1" si="6"/>
        <v>81414736.129999995</v>
      </c>
      <c r="I19" s="236">
        <f t="shared" si="6"/>
        <v>0</v>
      </c>
      <c r="J19" s="234">
        <f t="shared" si="6"/>
        <v>0</v>
      </c>
      <c r="K19" s="249">
        <f t="shared" si="6"/>
        <v>0</v>
      </c>
    </row>
    <row r="20" spans="1:11" x14ac:dyDescent="0.25">
      <c r="A20" s="239" t="s">
        <v>26</v>
      </c>
      <c r="B20" s="233"/>
      <c r="C20" s="240"/>
      <c r="D20" s="240"/>
      <c r="E20" s="241"/>
      <c r="F20" s="242">
        <v>34652446</v>
      </c>
      <c r="G20" s="240">
        <f t="shared" ref="G20:H24" ca="1" si="7">RANDBETWEEN(M$6,M$7)*$F20/100</f>
        <v>31533725.859999999</v>
      </c>
      <c r="H20" s="240">
        <f t="shared" ca="1" si="7"/>
        <v>31880250.32</v>
      </c>
      <c r="I20" s="244"/>
      <c r="J20" s="240"/>
      <c r="K20" s="241"/>
    </row>
    <row r="21" spans="1:11" x14ac:dyDescent="0.25">
      <c r="A21" s="239" t="s">
        <v>25</v>
      </c>
      <c r="B21" s="233"/>
      <c r="C21" s="240"/>
      <c r="D21" s="240"/>
      <c r="E21" s="241"/>
      <c r="F21" s="242">
        <v>28456842</v>
      </c>
      <c r="G21" s="240">
        <f t="shared" ca="1" si="7"/>
        <v>22765473.600000001</v>
      </c>
      <c r="H21" s="240">
        <f t="shared" ca="1" si="7"/>
        <v>29595115.68</v>
      </c>
      <c r="I21" s="244"/>
      <c r="J21" s="240"/>
      <c r="K21" s="241"/>
    </row>
    <row r="22" spans="1:11" x14ac:dyDescent="0.25">
      <c r="A22" s="239" t="s">
        <v>271</v>
      </c>
      <c r="B22" s="233"/>
      <c r="C22" s="245"/>
      <c r="D22" s="245"/>
      <c r="E22" s="246"/>
      <c r="F22" s="247">
        <v>8665542</v>
      </c>
      <c r="G22" s="240">
        <f t="shared" ca="1" si="7"/>
        <v>7105744.4400000004</v>
      </c>
      <c r="H22" s="240">
        <f t="shared" ca="1" si="7"/>
        <v>8318920.3200000003</v>
      </c>
      <c r="I22" s="248"/>
      <c r="J22" s="245"/>
      <c r="K22" s="246"/>
    </row>
    <row r="23" spans="1:11" x14ac:dyDescent="0.25">
      <c r="A23" s="239" t="s">
        <v>23</v>
      </c>
      <c r="B23" s="233"/>
      <c r="C23" s="240"/>
      <c r="D23" s="240"/>
      <c r="E23" s="241"/>
      <c r="F23" s="242">
        <v>6845265</v>
      </c>
      <c r="G23" s="240">
        <f t="shared" ca="1" si="7"/>
        <v>5476212</v>
      </c>
      <c r="H23" s="240">
        <f t="shared" ca="1" si="7"/>
        <v>6366096.4500000002</v>
      </c>
      <c r="I23" s="244"/>
      <c r="J23" s="240"/>
      <c r="K23" s="241"/>
    </row>
    <row r="24" spans="1:11" x14ac:dyDescent="0.25">
      <c r="A24" s="239" t="s">
        <v>115</v>
      </c>
      <c r="B24" s="252">
        <v>4</v>
      </c>
      <c r="C24" s="240"/>
      <c r="D24" s="240"/>
      <c r="E24" s="241"/>
      <c r="F24" s="242">
        <v>4865142</v>
      </c>
      <c r="G24" s="240">
        <f t="shared" ca="1" si="7"/>
        <v>4378627.8</v>
      </c>
      <c r="H24" s="240">
        <f t="shared" ca="1" si="7"/>
        <v>5254353.3600000003</v>
      </c>
      <c r="I24" s="244"/>
      <c r="J24" s="240"/>
      <c r="K24" s="241"/>
    </row>
    <row r="25" spans="1:11" x14ac:dyDescent="0.25">
      <c r="A25" s="253" t="str">
        <f>"Total "&amp;A4</f>
        <v>Total Revenue - Standard</v>
      </c>
      <c r="B25" s="254">
        <v>2</v>
      </c>
      <c r="C25" s="255">
        <f t="shared" ref="C25:K25" si="8">C5+C9+C15+C19</f>
        <v>0</v>
      </c>
      <c r="D25" s="255">
        <f t="shared" si="8"/>
        <v>0</v>
      </c>
      <c r="E25" s="256">
        <f t="shared" si="8"/>
        <v>0</v>
      </c>
      <c r="F25" s="257">
        <f t="shared" si="8"/>
        <v>154592763</v>
      </c>
      <c r="G25" s="255">
        <f t="shared" ca="1" si="8"/>
        <v>139678507.04000002</v>
      </c>
      <c r="H25" s="258">
        <f t="shared" ca="1" si="8"/>
        <v>150263269.69999999</v>
      </c>
      <c r="I25" s="259">
        <f t="shared" si="8"/>
        <v>0</v>
      </c>
      <c r="J25" s="255">
        <f t="shared" si="8"/>
        <v>0</v>
      </c>
      <c r="K25" s="256">
        <f t="shared" si="8"/>
        <v>0</v>
      </c>
    </row>
    <row r="26" spans="1:11" x14ac:dyDescent="0.25">
      <c r="A26" s="260"/>
      <c r="B26" s="233"/>
      <c r="C26" s="261"/>
      <c r="D26" s="261"/>
      <c r="E26" s="262"/>
      <c r="F26" s="263"/>
      <c r="G26" s="261"/>
      <c r="H26" s="264"/>
      <c r="I26" s="265"/>
      <c r="J26" s="261"/>
      <c r="K26" s="262"/>
    </row>
    <row r="27" spans="1:11" x14ac:dyDescent="0.25">
      <c r="A27" s="266" t="s">
        <v>272</v>
      </c>
      <c r="B27" s="267"/>
      <c r="C27" s="261"/>
      <c r="D27" s="261"/>
      <c r="E27" s="262"/>
      <c r="F27" s="263"/>
      <c r="G27" s="261"/>
      <c r="H27" s="264"/>
      <c r="I27" s="265"/>
      <c r="J27" s="261"/>
      <c r="K27" s="262"/>
    </row>
    <row r="28" spans="1:11" x14ac:dyDescent="0.25">
      <c r="A28" s="232" t="str">
        <f>A5</f>
        <v>Governance and administration</v>
      </c>
      <c r="B28" s="233"/>
      <c r="C28" s="234">
        <f>SUM(C29:C31)</f>
        <v>0</v>
      </c>
      <c r="D28" s="234">
        <f t="shared" ref="D28:K28" si="9">SUM(D29:D31)</f>
        <v>0</v>
      </c>
      <c r="E28" s="235">
        <f t="shared" si="9"/>
        <v>0</v>
      </c>
      <c r="F28" s="236">
        <f t="shared" si="9"/>
        <v>16731333</v>
      </c>
      <c r="G28" s="234">
        <f t="shared" ca="1" si="9"/>
        <v>13711692.66</v>
      </c>
      <c r="H28" s="237">
        <f t="shared" ca="1" si="9"/>
        <v>16030884.300000001</v>
      </c>
      <c r="I28" s="238">
        <f t="shared" si="9"/>
        <v>0</v>
      </c>
      <c r="J28" s="234">
        <f t="shared" si="9"/>
        <v>0</v>
      </c>
      <c r="K28" s="237">
        <f t="shared" si="9"/>
        <v>0</v>
      </c>
    </row>
    <row r="29" spans="1:11" x14ac:dyDescent="0.25">
      <c r="A29" s="239" t="str">
        <f t="shared" ref="A29:A47" si="10">A6</f>
        <v>Executive and council</v>
      </c>
      <c r="B29" s="233"/>
      <c r="C29" s="240"/>
      <c r="D29" s="240"/>
      <c r="E29" s="241"/>
      <c r="F29" s="242">
        <v>4562245</v>
      </c>
      <c r="G29" s="240">
        <f t="shared" ref="G29:H31" ca="1" si="11">RANDBETWEEN(M$6,M$7)*$F29/100</f>
        <v>3741040.9</v>
      </c>
      <c r="H29" s="240">
        <f t="shared" ca="1" si="11"/>
        <v>4106020.5</v>
      </c>
      <c r="I29" s="244"/>
      <c r="J29" s="240"/>
      <c r="K29" s="241"/>
    </row>
    <row r="30" spans="1:11" x14ac:dyDescent="0.25">
      <c r="A30" s="239" t="str">
        <f t="shared" si="10"/>
        <v>Budget and treasury office</v>
      </c>
      <c r="B30" s="233"/>
      <c r="C30" s="245"/>
      <c r="D30" s="245"/>
      <c r="E30" s="246"/>
      <c r="F30" s="247">
        <v>5684524</v>
      </c>
      <c r="G30" s="240">
        <f t="shared" ca="1" si="11"/>
        <v>4718154.92</v>
      </c>
      <c r="H30" s="240">
        <f t="shared" ca="1" si="11"/>
        <v>5116071.5999999996</v>
      </c>
      <c r="I30" s="248"/>
      <c r="J30" s="245"/>
      <c r="K30" s="246"/>
    </row>
    <row r="31" spans="1:11" x14ac:dyDescent="0.25">
      <c r="A31" s="239" t="str">
        <f t="shared" si="10"/>
        <v>Corporate services</v>
      </c>
      <c r="B31" s="233"/>
      <c r="C31" s="240"/>
      <c r="D31" s="240"/>
      <c r="E31" s="241"/>
      <c r="F31" s="242">
        <v>6484564</v>
      </c>
      <c r="G31" s="240">
        <f t="shared" ca="1" si="11"/>
        <v>5252496.84</v>
      </c>
      <c r="H31" s="240">
        <f t="shared" ca="1" si="11"/>
        <v>6808792.2000000002</v>
      </c>
      <c r="I31" s="244"/>
      <c r="J31" s="240"/>
      <c r="K31" s="241"/>
    </row>
    <row r="32" spans="1:11" x14ac:dyDescent="0.25">
      <c r="A32" s="232" t="str">
        <f t="shared" si="10"/>
        <v>Community and public safety</v>
      </c>
      <c r="B32" s="233"/>
      <c r="C32" s="234">
        <f>SUM(C33:C37)</f>
        <v>0</v>
      </c>
      <c r="D32" s="234">
        <f t="shared" ref="D32:K32" si="12">SUM(D33:D37)</f>
        <v>0</v>
      </c>
      <c r="E32" s="249">
        <f t="shared" si="12"/>
        <v>0</v>
      </c>
      <c r="F32" s="250">
        <f t="shared" si="12"/>
        <v>50005183</v>
      </c>
      <c r="G32" s="234">
        <f t="shared" ca="1" si="12"/>
        <v>45152685.199999996</v>
      </c>
      <c r="H32" s="251">
        <f t="shared" ca="1" si="12"/>
        <v>49735578.399999991</v>
      </c>
      <c r="I32" s="236">
        <f t="shared" si="12"/>
        <v>0</v>
      </c>
      <c r="J32" s="234">
        <f t="shared" si="12"/>
        <v>0</v>
      </c>
      <c r="K32" s="249">
        <f t="shared" si="12"/>
        <v>0</v>
      </c>
    </row>
    <row r="33" spans="1:11" x14ac:dyDescent="0.25">
      <c r="A33" s="239" t="str">
        <f t="shared" si="10"/>
        <v>Community and social services</v>
      </c>
      <c r="B33" s="233"/>
      <c r="C33" s="240"/>
      <c r="D33" s="240"/>
      <c r="E33" s="241"/>
      <c r="F33" s="242">
        <v>18654229</v>
      </c>
      <c r="G33" s="240">
        <f t="shared" ref="G33:H37" ca="1" si="13">RANDBETWEEN(M$6,M$7)*$F33/100</f>
        <v>15669552.359999999</v>
      </c>
      <c r="H33" s="240">
        <f t="shared" ca="1" si="13"/>
        <v>19027313.579999998</v>
      </c>
      <c r="I33" s="244"/>
      <c r="J33" s="240"/>
      <c r="K33" s="241"/>
    </row>
    <row r="34" spans="1:11" x14ac:dyDescent="0.25">
      <c r="A34" s="239" t="str">
        <f t="shared" si="10"/>
        <v>Sport and recreation</v>
      </c>
      <c r="B34" s="233"/>
      <c r="C34" s="240"/>
      <c r="D34" s="240"/>
      <c r="E34" s="241"/>
      <c r="F34" s="242">
        <v>15468452</v>
      </c>
      <c r="G34" s="240">
        <f t="shared" ca="1" si="13"/>
        <v>14385660.359999999</v>
      </c>
      <c r="H34" s="240">
        <f t="shared" ca="1" si="13"/>
        <v>15468452</v>
      </c>
      <c r="I34" s="244"/>
      <c r="J34" s="240"/>
      <c r="K34" s="241"/>
    </row>
    <row r="35" spans="1:11" x14ac:dyDescent="0.25">
      <c r="A35" s="239" t="str">
        <f t="shared" si="10"/>
        <v>Public safety</v>
      </c>
      <c r="B35" s="233"/>
      <c r="C35" s="240"/>
      <c r="D35" s="240"/>
      <c r="E35" s="241"/>
      <c r="F35" s="242">
        <v>6454844</v>
      </c>
      <c r="G35" s="240">
        <f t="shared" ca="1" si="13"/>
        <v>6132101.7999999998</v>
      </c>
      <c r="H35" s="240">
        <f t="shared" ca="1" si="13"/>
        <v>6067553.3600000003</v>
      </c>
      <c r="I35" s="244"/>
      <c r="J35" s="240"/>
      <c r="K35" s="241"/>
    </row>
    <row r="36" spans="1:11" x14ac:dyDescent="0.25">
      <c r="A36" s="239" t="str">
        <f t="shared" si="10"/>
        <v>Housing</v>
      </c>
      <c r="B36" s="233"/>
      <c r="C36" s="240"/>
      <c r="D36" s="240"/>
      <c r="E36" s="241"/>
      <c r="F36" s="242">
        <v>4562236</v>
      </c>
      <c r="G36" s="240">
        <f t="shared" ca="1" si="13"/>
        <v>4197257.12</v>
      </c>
      <c r="H36" s="240">
        <f t="shared" ca="1" si="13"/>
        <v>4744725.4400000004</v>
      </c>
      <c r="I36" s="244"/>
      <c r="J36" s="240"/>
      <c r="K36" s="241"/>
    </row>
    <row r="37" spans="1:11" x14ac:dyDescent="0.25">
      <c r="A37" s="239" t="str">
        <f t="shared" si="10"/>
        <v>Health</v>
      </c>
      <c r="B37" s="233"/>
      <c r="C37" s="245"/>
      <c r="D37" s="245"/>
      <c r="E37" s="246"/>
      <c r="F37" s="247">
        <v>4865422</v>
      </c>
      <c r="G37" s="240">
        <f t="shared" ca="1" si="13"/>
        <v>4768113.5599999996</v>
      </c>
      <c r="H37" s="240">
        <f t="shared" ca="1" si="13"/>
        <v>4427534.0199999996</v>
      </c>
      <c r="I37" s="248"/>
      <c r="J37" s="245"/>
      <c r="K37" s="246"/>
    </row>
    <row r="38" spans="1:11" x14ac:dyDescent="0.25">
      <c r="A38" s="232" t="str">
        <f t="shared" si="10"/>
        <v>Economic and environmental services</v>
      </c>
      <c r="B38" s="252"/>
      <c r="C38" s="234">
        <f>SUM(C39:C41)</f>
        <v>0</v>
      </c>
      <c r="D38" s="234">
        <f t="shared" ref="D38:K38" si="14">SUM(D39:D41)</f>
        <v>0</v>
      </c>
      <c r="E38" s="249">
        <f t="shared" si="14"/>
        <v>0</v>
      </c>
      <c r="F38" s="250">
        <f t="shared" si="14"/>
        <v>16864183</v>
      </c>
      <c r="G38" s="234">
        <f t="shared" ca="1" si="14"/>
        <v>14415766.08</v>
      </c>
      <c r="H38" s="251">
        <f t="shared" ca="1" si="14"/>
        <v>17294814.280000001</v>
      </c>
      <c r="I38" s="236">
        <f t="shared" si="14"/>
        <v>0</v>
      </c>
      <c r="J38" s="234">
        <f t="shared" si="14"/>
        <v>0</v>
      </c>
      <c r="K38" s="249">
        <f t="shared" si="14"/>
        <v>0</v>
      </c>
    </row>
    <row r="39" spans="1:11" x14ac:dyDescent="0.25">
      <c r="A39" s="239" t="str">
        <f t="shared" si="10"/>
        <v>Planning and development</v>
      </c>
      <c r="B39" s="233"/>
      <c r="C39" s="240"/>
      <c r="D39" s="240"/>
      <c r="E39" s="241"/>
      <c r="F39" s="242">
        <v>5456845</v>
      </c>
      <c r="G39" s="240">
        <f t="shared" ref="G39:H41" ca="1" si="15">RANDBETWEEN(M$6,M$7)*$F39/100</f>
        <v>4474612.9000000004</v>
      </c>
      <c r="H39" s="240">
        <f t="shared" ca="1" si="15"/>
        <v>5838824.1500000004</v>
      </c>
      <c r="I39" s="244"/>
      <c r="J39" s="240"/>
      <c r="K39" s="241"/>
    </row>
    <row r="40" spans="1:11" x14ac:dyDescent="0.25">
      <c r="A40" s="239" t="str">
        <f t="shared" si="10"/>
        <v>Road transport</v>
      </c>
      <c r="B40" s="233"/>
      <c r="C40" s="240"/>
      <c r="D40" s="240"/>
      <c r="E40" s="241"/>
      <c r="F40" s="242">
        <v>6542125</v>
      </c>
      <c r="G40" s="240">
        <f t="shared" ca="1" si="15"/>
        <v>5757070</v>
      </c>
      <c r="H40" s="240">
        <f t="shared" ca="1" si="15"/>
        <v>6542125</v>
      </c>
      <c r="I40" s="244"/>
      <c r="J40" s="240"/>
      <c r="K40" s="241"/>
    </row>
    <row r="41" spans="1:11" x14ac:dyDescent="0.25">
      <c r="A41" s="239" t="str">
        <f t="shared" si="10"/>
        <v>Environmental protection</v>
      </c>
      <c r="B41" s="233"/>
      <c r="C41" s="240"/>
      <c r="D41" s="240"/>
      <c r="E41" s="241"/>
      <c r="F41" s="242">
        <v>4865213</v>
      </c>
      <c r="G41" s="240">
        <f t="shared" ca="1" si="15"/>
        <v>4184083.18</v>
      </c>
      <c r="H41" s="240">
        <f t="shared" ca="1" si="15"/>
        <v>4913865.13</v>
      </c>
      <c r="I41" s="244"/>
      <c r="J41" s="240"/>
      <c r="K41" s="241"/>
    </row>
    <row r="42" spans="1:11" x14ac:dyDescent="0.25">
      <c r="A42" s="232" t="str">
        <f t="shared" si="10"/>
        <v>Trading services</v>
      </c>
      <c r="B42" s="252"/>
      <c r="C42" s="234">
        <f>SUM(C43:C47)</f>
        <v>0</v>
      </c>
      <c r="D42" s="234">
        <f t="shared" ref="D42:K42" si="16">SUM(D43:D47)</f>
        <v>0</v>
      </c>
      <c r="E42" s="249">
        <f t="shared" si="16"/>
        <v>0</v>
      </c>
      <c r="F42" s="250">
        <f t="shared" si="16"/>
        <v>67322038</v>
      </c>
      <c r="G42" s="234">
        <f t="shared" ca="1" si="16"/>
        <v>60761194.049999997</v>
      </c>
      <c r="H42" s="251">
        <f t="shared" ca="1" si="16"/>
        <v>65184014.350000001</v>
      </c>
      <c r="I42" s="236">
        <f t="shared" si="16"/>
        <v>0</v>
      </c>
      <c r="J42" s="234">
        <f t="shared" si="16"/>
        <v>0</v>
      </c>
      <c r="K42" s="249">
        <f t="shared" si="16"/>
        <v>0</v>
      </c>
    </row>
    <row r="43" spans="1:11" x14ac:dyDescent="0.25">
      <c r="A43" s="239" t="str">
        <f t="shared" si="10"/>
        <v>Electricity</v>
      </c>
      <c r="B43" s="233"/>
      <c r="C43" s="240"/>
      <c r="D43" s="240"/>
      <c r="E43" s="241"/>
      <c r="F43" s="242">
        <v>12544545</v>
      </c>
      <c r="G43" s="240">
        <f t="shared" ref="G43:H47" ca="1" si="17">RANDBETWEEN(M$6,M$7)*$F43/100</f>
        <v>10286526.9</v>
      </c>
      <c r="H43" s="240">
        <f t="shared" ca="1" si="17"/>
        <v>11791872.300000001</v>
      </c>
      <c r="I43" s="244"/>
      <c r="J43" s="240"/>
      <c r="K43" s="241"/>
    </row>
    <row r="44" spans="1:11" x14ac:dyDescent="0.25">
      <c r="A44" s="239" t="str">
        <f t="shared" si="10"/>
        <v>Water</v>
      </c>
      <c r="B44" s="233"/>
      <c r="C44" s="240"/>
      <c r="D44" s="240"/>
      <c r="E44" s="241"/>
      <c r="F44" s="242">
        <v>24545155</v>
      </c>
      <c r="G44" s="240">
        <f t="shared" ca="1" si="17"/>
        <v>24054251.899999999</v>
      </c>
      <c r="H44" s="240">
        <f t="shared" ca="1" si="17"/>
        <v>22336091.050000001</v>
      </c>
      <c r="I44" s="244"/>
      <c r="J44" s="240"/>
      <c r="K44" s="241"/>
    </row>
    <row r="45" spans="1:11" x14ac:dyDescent="0.25">
      <c r="A45" s="239" t="str">
        <f t="shared" si="10"/>
        <v>Waste water management</v>
      </c>
      <c r="B45" s="233"/>
      <c r="C45" s="245"/>
      <c r="D45" s="245"/>
      <c r="E45" s="246"/>
      <c r="F45" s="247">
        <v>5345654</v>
      </c>
      <c r="G45" s="240">
        <f t="shared" ca="1" si="17"/>
        <v>4650718.9800000004</v>
      </c>
      <c r="H45" s="240">
        <f t="shared" ca="1" si="17"/>
        <v>4918001.68</v>
      </c>
      <c r="I45" s="248"/>
      <c r="J45" s="245"/>
      <c r="K45" s="246"/>
    </row>
    <row r="46" spans="1:11" x14ac:dyDescent="0.25">
      <c r="A46" s="239" t="str">
        <f t="shared" si="10"/>
        <v>Waste management</v>
      </c>
      <c r="B46" s="233"/>
      <c r="C46" s="240"/>
      <c r="D46" s="240"/>
      <c r="E46" s="241"/>
      <c r="F46" s="242">
        <v>12531231</v>
      </c>
      <c r="G46" s="240">
        <f t="shared" ca="1" si="17"/>
        <v>10526234.039999999</v>
      </c>
      <c r="H46" s="240">
        <f t="shared" ca="1" si="17"/>
        <v>13659041.789999999</v>
      </c>
      <c r="I46" s="244"/>
      <c r="J46" s="240"/>
      <c r="K46" s="241"/>
    </row>
    <row r="47" spans="1:11" x14ac:dyDescent="0.25">
      <c r="A47" s="239" t="str">
        <f t="shared" si="10"/>
        <v>Other</v>
      </c>
      <c r="B47" s="252">
        <v>4</v>
      </c>
      <c r="C47" s="240"/>
      <c r="D47" s="240"/>
      <c r="E47" s="241"/>
      <c r="F47" s="242">
        <v>12355453</v>
      </c>
      <c r="G47" s="240">
        <f t="shared" ca="1" si="17"/>
        <v>11243462.23</v>
      </c>
      <c r="H47" s="240">
        <f t="shared" ca="1" si="17"/>
        <v>12479007.529999999</v>
      </c>
      <c r="I47" s="244"/>
      <c r="J47" s="240"/>
      <c r="K47" s="241"/>
    </row>
    <row r="48" spans="1:11" x14ac:dyDescent="0.25">
      <c r="A48" s="253" t="str">
        <f>"Total "&amp;A27</f>
        <v>Total Expenditure - Standard</v>
      </c>
      <c r="B48" s="254">
        <v>3</v>
      </c>
      <c r="C48" s="255">
        <f>C28+C32+C38+C42</f>
        <v>0</v>
      </c>
      <c r="D48" s="255">
        <f t="shared" ref="D48:K48" si="18">D28+D32+D38+D42</f>
        <v>0</v>
      </c>
      <c r="E48" s="256">
        <f t="shared" si="18"/>
        <v>0</v>
      </c>
      <c r="F48" s="257">
        <f t="shared" si="18"/>
        <v>150922737</v>
      </c>
      <c r="G48" s="255">
        <f t="shared" ca="1" si="18"/>
        <v>134041337.98999999</v>
      </c>
      <c r="H48" s="258">
        <f t="shared" ca="1" si="18"/>
        <v>148245291.32999998</v>
      </c>
      <c r="I48" s="259">
        <f t="shared" si="18"/>
        <v>0</v>
      </c>
      <c r="J48" s="255">
        <f t="shared" si="18"/>
        <v>0</v>
      </c>
      <c r="K48" s="256">
        <f t="shared" si="18"/>
        <v>0</v>
      </c>
    </row>
    <row r="49" spans="1:11" x14ac:dyDescent="0.25">
      <c r="A49" s="268" t="str">
        <f>result</f>
        <v>Surplus/(Deficit) for the year</v>
      </c>
      <c r="B49" s="269"/>
      <c r="C49" s="270">
        <f>C25-C48</f>
        <v>0</v>
      </c>
      <c r="D49" s="270">
        <f t="shared" ref="D49:K49" si="19">D25-D48</f>
        <v>0</v>
      </c>
      <c r="E49" s="271">
        <f t="shared" si="19"/>
        <v>0</v>
      </c>
      <c r="F49" s="272">
        <f t="shared" si="19"/>
        <v>3670026</v>
      </c>
      <c r="G49" s="270">
        <f t="shared" ca="1" si="19"/>
        <v>5637169.0500000268</v>
      </c>
      <c r="H49" s="273">
        <f t="shared" ca="1" si="19"/>
        <v>2017978.3700000048</v>
      </c>
      <c r="I49" s="274">
        <f t="shared" si="19"/>
        <v>0</v>
      </c>
      <c r="J49" s="270">
        <f t="shared" si="19"/>
        <v>0</v>
      </c>
      <c r="K49" s="271">
        <f t="shared" si="19"/>
        <v>0</v>
      </c>
    </row>
    <row r="50" spans="1:11" x14ac:dyDescent="0.25">
      <c r="A50" s="275" t="str">
        <f>head27a</f>
        <v>References</v>
      </c>
      <c r="B50" s="276"/>
      <c r="C50" s="277"/>
      <c r="D50" s="277"/>
      <c r="E50" s="277"/>
      <c r="F50" s="277"/>
      <c r="G50" s="277"/>
      <c r="H50" s="277"/>
      <c r="I50" s="277"/>
      <c r="J50" s="277"/>
      <c r="K50" s="277"/>
    </row>
    <row r="51" spans="1:11" x14ac:dyDescent="0.25">
      <c r="A51" s="119" t="s">
        <v>273</v>
      </c>
      <c r="B51" s="276"/>
      <c r="C51" s="278"/>
      <c r="D51" s="278"/>
      <c r="E51" s="279"/>
      <c r="F51" s="279"/>
      <c r="G51" s="279"/>
      <c r="H51" s="279"/>
      <c r="I51" s="279"/>
      <c r="J51" s="279"/>
      <c r="K51" s="279"/>
    </row>
    <row r="52" spans="1:11" x14ac:dyDescent="0.25">
      <c r="A52" s="222" t="s">
        <v>274</v>
      </c>
      <c r="B52" s="276"/>
      <c r="C52" s="278"/>
      <c r="D52" s="278"/>
      <c r="E52" s="279"/>
      <c r="F52" s="279"/>
      <c r="G52" s="279"/>
      <c r="H52" s="279"/>
      <c r="I52" s="279"/>
      <c r="J52" s="279"/>
      <c r="K52" s="279"/>
    </row>
    <row r="53" spans="1:11" x14ac:dyDescent="0.25">
      <c r="A53" s="119" t="s">
        <v>275</v>
      </c>
      <c r="B53" s="276"/>
      <c r="C53" s="278"/>
      <c r="D53" s="278"/>
      <c r="E53" s="279"/>
      <c r="F53" s="279"/>
      <c r="G53" s="279"/>
      <c r="H53" s="279"/>
      <c r="I53" s="279"/>
      <c r="J53" s="279"/>
      <c r="K53" s="279"/>
    </row>
    <row r="54" spans="1:11" x14ac:dyDescent="0.25">
      <c r="A54" s="2516" t="s">
        <v>276</v>
      </c>
      <c r="B54" s="2516"/>
      <c r="C54" s="2516"/>
      <c r="D54" s="2516"/>
      <c r="E54" s="2516"/>
      <c r="F54" s="2516"/>
      <c r="G54" s="2516"/>
      <c r="H54" s="2516"/>
      <c r="I54" s="2516"/>
      <c r="J54" s="2516"/>
      <c r="K54" s="2516"/>
    </row>
    <row r="55" spans="1:11" x14ac:dyDescent="0.25">
      <c r="A55" s="280"/>
      <c r="B55" s="281"/>
      <c r="C55" s="282"/>
      <c r="D55" s="282"/>
      <c r="E55" s="55"/>
      <c r="F55" s="55"/>
      <c r="G55" s="55"/>
      <c r="H55" s="55"/>
      <c r="I55" s="55"/>
      <c r="J55" s="55"/>
      <c r="K55" s="55"/>
    </row>
    <row r="56" spans="1:11" x14ac:dyDescent="0.25">
      <c r="A56" s="280"/>
      <c r="B56" s="281"/>
      <c r="C56" s="282"/>
      <c r="D56" s="282"/>
      <c r="E56" s="55"/>
      <c r="F56" s="55"/>
      <c r="G56" s="55"/>
      <c r="H56" s="55"/>
      <c r="I56" s="55"/>
      <c r="J56" s="55"/>
      <c r="K56" s="55"/>
    </row>
    <row r="57" spans="1:11" x14ac:dyDescent="0.25">
      <c r="A57" s="283" t="s">
        <v>277</v>
      </c>
      <c r="B57" s="284"/>
      <c r="C57" s="285"/>
      <c r="D57" s="285"/>
      <c r="E57" s="286"/>
      <c r="F57" s="285"/>
      <c r="G57" s="285"/>
      <c r="H57" s="285"/>
      <c r="I57" s="285"/>
      <c r="J57" s="285"/>
      <c r="K57" s="285"/>
    </row>
    <row r="58" spans="1:11" x14ac:dyDescent="0.25">
      <c r="A58" s="283" t="s">
        <v>278</v>
      </c>
      <c r="B58" s="284"/>
      <c r="C58" s="285"/>
      <c r="D58" s="285"/>
      <c r="E58" s="286"/>
      <c r="F58" s="285"/>
      <c r="G58" s="285"/>
      <c r="H58" s="285"/>
      <c r="I58" s="285"/>
      <c r="J58" s="285"/>
      <c r="K58" s="285"/>
    </row>
  </sheetData>
  <mergeCells count="3">
    <mergeCell ref="F2:H2"/>
    <mergeCell ref="I2:K2"/>
    <mergeCell ref="A54:K54"/>
  </mergeCell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60"/>
  <sheetViews>
    <sheetView workbookViewId="0"/>
  </sheetViews>
  <sheetFormatPr defaultRowHeight="15" x14ac:dyDescent="0.25"/>
  <cols>
    <col min="1" max="1" width="30.7109375" customWidth="1"/>
    <col min="2" max="2" width="3" customWidth="1"/>
    <col min="3" max="8" width="9.28515625" customWidth="1"/>
    <col min="10" max="12" width="9.28515625" customWidth="1"/>
  </cols>
  <sheetData>
    <row r="1" spans="1:16" x14ac:dyDescent="0.25">
      <c r="A1" s="12" t="s">
        <v>555</v>
      </c>
      <c r="B1" s="12"/>
      <c r="C1" s="12"/>
      <c r="D1" s="12"/>
      <c r="E1" s="12"/>
      <c r="F1" s="12"/>
      <c r="G1" s="12"/>
      <c r="H1" s="12"/>
      <c r="I1" s="12"/>
      <c r="J1" s="12"/>
      <c r="K1" s="12"/>
      <c r="L1" s="12"/>
    </row>
    <row r="2" spans="1:16" x14ac:dyDescent="0.25">
      <c r="A2" s="2517" t="s">
        <v>35</v>
      </c>
      <c r="B2" s="2519" t="s">
        <v>128</v>
      </c>
      <c r="C2" s="13" t="s">
        <v>117</v>
      </c>
      <c r="D2" s="13" t="s">
        <v>118</v>
      </c>
      <c r="E2" s="639" t="s">
        <v>119</v>
      </c>
      <c r="F2" s="2510" t="s">
        <v>129</v>
      </c>
      <c r="G2" s="2511"/>
      <c r="H2" s="2511"/>
      <c r="I2" s="2511"/>
      <c r="J2" s="2513" t="s">
        <v>546</v>
      </c>
      <c r="K2" s="2514"/>
      <c r="L2" s="2515"/>
    </row>
    <row r="3" spans="1:16" ht="25.5" x14ac:dyDescent="0.25">
      <c r="A3" s="2518"/>
      <c r="B3" s="2520"/>
      <c r="C3" s="16" t="s">
        <v>539</v>
      </c>
      <c r="D3" s="16" t="s">
        <v>539</v>
      </c>
      <c r="E3" s="17" t="s">
        <v>539</v>
      </c>
      <c r="F3" s="18" t="s">
        <v>98</v>
      </c>
      <c r="G3" s="16" t="s">
        <v>540</v>
      </c>
      <c r="H3" s="17" t="s">
        <v>541</v>
      </c>
      <c r="I3" s="19" t="s">
        <v>542</v>
      </c>
      <c r="J3" s="18" t="s">
        <v>543</v>
      </c>
      <c r="K3" s="16" t="s">
        <v>544</v>
      </c>
      <c r="L3" s="17" t="s">
        <v>545</v>
      </c>
    </row>
    <row r="4" spans="1:16" x14ac:dyDescent="0.25">
      <c r="A4" s="170" t="s">
        <v>279</v>
      </c>
      <c r="B4" s="27"/>
      <c r="C4" s="227"/>
      <c r="D4" s="227"/>
      <c r="E4" s="287"/>
      <c r="F4" s="229"/>
      <c r="G4" s="227"/>
      <c r="H4" s="228"/>
      <c r="I4" s="230"/>
      <c r="J4" s="231"/>
      <c r="K4" s="227"/>
      <c r="L4" s="228"/>
    </row>
    <row r="5" spans="1:16" x14ac:dyDescent="0.25">
      <c r="A5" s="288" t="s">
        <v>99</v>
      </c>
      <c r="B5" s="81">
        <v>2</v>
      </c>
      <c r="C5" s="240"/>
      <c r="D5" s="240"/>
      <c r="E5" s="289"/>
      <c r="F5" s="244">
        <v>26485424</v>
      </c>
      <c r="G5" s="240">
        <f ca="1">RANDBETWEEN(N$5,N$6)*$F5/100</f>
        <v>21453193.440000001</v>
      </c>
      <c r="H5" s="240">
        <f ca="1">RANDBETWEEN(O$5,O$6)*$F5/100</f>
        <v>25426007.039999999</v>
      </c>
      <c r="I5" s="240">
        <f ca="1">RANDBETWEEN(P$5,P$6)*$F5/100</f>
        <v>28869112.16</v>
      </c>
      <c r="J5" s="244"/>
      <c r="K5" s="240"/>
      <c r="L5" s="290"/>
      <c r="N5">
        <v>80</v>
      </c>
      <c r="O5">
        <v>90</v>
      </c>
      <c r="P5">
        <v>80</v>
      </c>
    </row>
    <row r="6" spans="1:16" x14ac:dyDescent="0.25">
      <c r="A6" s="288" t="s">
        <v>280</v>
      </c>
      <c r="B6" s="81"/>
      <c r="C6" s="60"/>
      <c r="D6" s="60"/>
      <c r="E6" s="130"/>
      <c r="F6" s="64">
        <v>8541256</v>
      </c>
      <c r="G6" s="60">
        <f t="shared" ref="G6:G21" ca="1" si="0">RANDBETWEEN(N$5,N$6)*$F6/100</f>
        <v>6918417.3600000003</v>
      </c>
      <c r="H6" s="60">
        <f t="shared" ref="H6:H21" ca="1" si="1">RANDBETWEEN(O$5,O$6)*$F6/100</f>
        <v>8968318.8000000007</v>
      </c>
      <c r="I6" s="130">
        <f t="shared" ref="I6:I21" ca="1" si="2">RANDBETWEEN(P$5,P$6)*$F6/100</f>
        <v>8882906.2400000002</v>
      </c>
      <c r="J6" s="64"/>
      <c r="K6" s="60"/>
      <c r="L6" s="291"/>
      <c r="N6">
        <v>100</v>
      </c>
      <c r="O6">
        <v>110</v>
      </c>
      <c r="P6">
        <v>115</v>
      </c>
    </row>
    <row r="7" spans="1:16" x14ac:dyDescent="0.25">
      <c r="A7" s="292" t="s">
        <v>281</v>
      </c>
      <c r="B7" s="81">
        <v>2</v>
      </c>
      <c r="C7" s="240"/>
      <c r="D7" s="240"/>
      <c r="E7" s="289"/>
      <c r="F7" s="244">
        <v>12354652</v>
      </c>
      <c r="G7" s="240">
        <f t="shared" ca="1" si="0"/>
        <v>11366279.84</v>
      </c>
      <c r="H7" s="240">
        <f t="shared" ca="1" si="1"/>
        <v>12354652</v>
      </c>
      <c r="I7" s="289">
        <f t="shared" ca="1" si="2"/>
        <v>12354652</v>
      </c>
      <c r="J7" s="244"/>
      <c r="K7" s="240"/>
      <c r="L7" s="290"/>
    </row>
    <row r="8" spans="1:16" x14ac:dyDescent="0.25">
      <c r="A8" s="292" t="s">
        <v>282</v>
      </c>
      <c r="B8" s="81">
        <v>2</v>
      </c>
      <c r="C8" s="240"/>
      <c r="D8" s="240"/>
      <c r="E8" s="289"/>
      <c r="F8" s="244">
        <v>14231546</v>
      </c>
      <c r="G8" s="240">
        <f t="shared" ca="1" si="0"/>
        <v>11954498.640000001</v>
      </c>
      <c r="H8" s="240">
        <f t="shared" ca="1" si="1"/>
        <v>14516176.92</v>
      </c>
      <c r="I8" s="289">
        <f t="shared" ca="1" si="2"/>
        <v>12096814.1</v>
      </c>
      <c r="J8" s="244"/>
      <c r="K8" s="240"/>
      <c r="L8" s="290"/>
    </row>
    <row r="9" spans="1:16" x14ac:dyDescent="0.25">
      <c r="A9" s="292" t="s">
        <v>283</v>
      </c>
      <c r="B9" s="81">
        <v>2</v>
      </c>
      <c r="C9" s="240"/>
      <c r="D9" s="240"/>
      <c r="E9" s="289"/>
      <c r="F9" s="244">
        <v>6542352</v>
      </c>
      <c r="G9" s="240">
        <f t="shared" ca="1" si="0"/>
        <v>6542352</v>
      </c>
      <c r="H9" s="240">
        <f t="shared" ca="1" si="1"/>
        <v>6346081.4400000004</v>
      </c>
      <c r="I9" s="289">
        <f t="shared" ca="1" si="2"/>
        <v>6476928.4800000004</v>
      </c>
      <c r="J9" s="244"/>
      <c r="K9" s="240"/>
      <c r="L9" s="290"/>
    </row>
    <row r="10" spans="1:16" x14ac:dyDescent="0.25">
      <c r="A10" s="292" t="s">
        <v>284</v>
      </c>
      <c r="B10" s="81">
        <v>2</v>
      </c>
      <c r="C10" s="261"/>
      <c r="D10" s="261"/>
      <c r="E10" s="67"/>
      <c r="F10" s="68">
        <v>1864548</v>
      </c>
      <c r="G10" s="66">
        <f t="shared" ca="1" si="0"/>
        <v>1622156.76</v>
      </c>
      <c r="H10" s="67">
        <f t="shared" ca="1" si="1"/>
        <v>2032357.32</v>
      </c>
      <c r="I10" s="69">
        <f t="shared" ca="1" si="2"/>
        <v>1659447.72</v>
      </c>
      <c r="J10" s="70"/>
      <c r="K10" s="66"/>
      <c r="L10" s="67"/>
    </row>
    <row r="11" spans="1:16" x14ac:dyDescent="0.25">
      <c r="A11" s="292" t="s">
        <v>285</v>
      </c>
      <c r="B11" s="34"/>
      <c r="C11" s="60"/>
      <c r="D11" s="60"/>
      <c r="E11" s="61"/>
      <c r="F11" s="62">
        <v>5642551</v>
      </c>
      <c r="G11" s="60">
        <f t="shared" ca="1" si="0"/>
        <v>4909019.37</v>
      </c>
      <c r="H11" s="61">
        <f t="shared" ca="1" si="1"/>
        <v>5416848.96</v>
      </c>
      <c r="I11" s="63">
        <f t="shared" ca="1" si="2"/>
        <v>5360423.45</v>
      </c>
      <c r="J11" s="64"/>
      <c r="K11" s="60"/>
      <c r="L11" s="61"/>
    </row>
    <row r="12" spans="1:16" x14ac:dyDescent="0.25">
      <c r="A12" s="292" t="s">
        <v>286</v>
      </c>
      <c r="B12" s="34"/>
      <c r="C12" s="60"/>
      <c r="D12" s="60"/>
      <c r="E12" s="61"/>
      <c r="F12" s="62">
        <v>5321531</v>
      </c>
      <c r="G12" s="60">
        <f t="shared" ca="1" si="0"/>
        <v>5002239.1399999997</v>
      </c>
      <c r="H12" s="61">
        <f t="shared" ca="1" si="1"/>
        <v>4949023.83</v>
      </c>
      <c r="I12" s="63">
        <f t="shared" ca="1" si="2"/>
        <v>5055454.45</v>
      </c>
      <c r="J12" s="64"/>
      <c r="K12" s="60"/>
      <c r="L12" s="61"/>
    </row>
    <row r="13" spans="1:16" x14ac:dyDescent="0.25">
      <c r="A13" s="288" t="s">
        <v>287</v>
      </c>
      <c r="B13" s="34"/>
      <c r="C13" s="60"/>
      <c r="D13" s="60"/>
      <c r="E13" s="61"/>
      <c r="F13" s="62">
        <v>8455214</v>
      </c>
      <c r="G13" s="60">
        <f t="shared" ca="1" si="0"/>
        <v>7102379.7599999998</v>
      </c>
      <c r="H13" s="61">
        <f t="shared" ca="1" si="1"/>
        <v>7947901.1600000001</v>
      </c>
      <c r="I13" s="63">
        <f t="shared" ca="1" si="2"/>
        <v>8032453.2999999998</v>
      </c>
      <c r="J13" s="64"/>
      <c r="K13" s="60"/>
      <c r="L13" s="61"/>
    </row>
    <row r="14" spans="1:16" x14ac:dyDescent="0.25">
      <c r="A14" s="288" t="s">
        <v>288</v>
      </c>
      <c r="B14" s="34"/>
      <c r="C14" s="60"/>
      <c r="D14" s="60"/>
      <c r="E14" s="61"/>
      <c r="F14" s="62">
        <v>1253652</v>
      </c>
      <c r="G14" s="60">
        <f t="shared" ca="1" si="0"/>
        <v>1128286.8</v>
      </c>
      <c r="H14" s="61">
        <f t="shared" ca="1" si="1"/>
        <v>1253652</v>
      </c>
      <c r="I14" s="63">
        <f t="shared" ca="1" si="2"/>
        <v>1053067.68</v>
      </c>
      <c r="J14" s="64"/>
      <c r="K14" s="60"/>
      <c r="L14" s="61"/>
    </row>
    <row r="15" spans="1:16" x14ac:dyDescent="0.25">
      <c r="A15" s="288" t="s">
        <v>289</v>
      </c>
      <c r="B15" s="34"/>
      <c r="C15" s="293"/>
      <c r="D15" s="293"/>
      <c r="E15" s="294"/>
      <c r="F15" s="295">
        <v>2515644</v>
      </c>
      <c r="G15" s="293">
        <f t="shared" ca="1" si="0"/>
        <v>2515644</v>
      </c>
      <c r="H15" s="294">
        <f t="shared" ca="1" si="1"/>
        <v>2691739.08</v>
      </c>
      <c r="I15" s="296">
        <f t="shared" ca="1" si="2"/>
        <v>2440174.6800000002</v>
      </c>
      <c r="J15" s="297"/>
      <c r="K15" s="293"/>
      <c r="L15" s="294"/>
    </row>
    <row r="16" spans="1:16" x14ac:dyDescent="0.25">
      <c r="A16" s="288" t="s">
        <v>290</v>
      </c>
      <c r="B16" s="34"/>
      <c r="C16" s="60"/>
      <c r="D16" s="60"/>
      <c r="E16" s="61"/>
      <c r="F16" s="62">
        <v>6845685</v>
      </c>
      <c r="G16" s="60">
        <f t="shared" ca="1" si="0"/>
        <v>6845685</v>
      </c>
      <c r="H16" s="61">
        <f t="shared" ca="1" si="1"/>
        <v>6229573.3499999996</v>
      </c>
      <c r="I16" s="63">
        <f t="shared" ca="1" si="2"/>
        <v>7598710.3499999996</v>
      </c>
      <c r="J16" s="64"/>
      <c r="K16" s="60"/>
      <c r="L16" s="61"/>
    </row>
    <row r="17" spans="1:12" x14ac:dyDescent="0.25">
      <c r="A17" s="288" t="s">
        <v>291</v>
      </c>
      <c r="B17" s="34"/>
      <c r="C17" s="60"/>
      <c r="D17" s="60"/>
      <c r="E17" s="61"/>
      <c r="F17" s="62">
        <v>12545845</v>
      </c>
      <c r="G17" s="60">
        <f t="shared" ca="1" si="0"/>
        <v>11667635.85</v>
      </c>
      <c r="H17" s="61">
        <f t="shared" ca="1" si="1"/>
        <v>13173137.25</v>
      </c>
      <c r="I17" s="63">
        <f t="shared" ca="1" si="2"/>
        <v>14176804.85</v>
      </c>
      <c r="J17" s="64"/>
      <c r="K17" s="60"/>
      <c r="L17" s="61"/>
    </row>
    <row r="18" spans="1:12" x14ac:dyDescent="0.25">
      <c r="A18" s="292" t="s">
        <v>292</v>
      </c>
      <c r="B18" s="81"/>
      <c r="C18" s="293"/>
      <c r="D18" s="293"/>
      <c r="E18" s="294"/>
      <c r="F18" s="295">
        <v>2354564</v>
      </c>
      <c r="G18" s="293">
        <f t="shared" ca="1" si="0"/>
        <v>2213290.16</v>
      </c>
      <c r="H18" s="294">
        <f t="shared" ca="1" si="1"/>
        <v>2542929.12</v>
      </c>
      <c r="I18" s="296">
        <f t="shared" ca="1" si="2"/>
        <v>2095561.96</v>
      </c>
      <c r="J18" s="297"/>
      <c r="K18" s="293"/>
      <c r="L18" s="294"/>
    </row>
    <row r="19" spans="1:12" x14ac:dyDescent="0.25">
      <c r="A19" s="288" t="s">
        <v>101</v>
      </c>
      <c r="B19" s="34"/>
      <c r="C19" s="60"/>
      <c r="D19" s="60"/>
      <c r="E19" s="61"/>
      <c r="F19" s="62">
        <v>48542456</v>
      </c>
      <c r="G19" s="60">
        <f t="shared" ca="1" si="0"/>
        <v>44173634.960000001</v>
      </c>
      <c r="H19" s="61">
        <f t="shared" ca="1" si="1"/>
        <v>45629908.640000001</v>
      </c>
      <c r="I19" s="63">
        <f t="shared" ca="1" si="2"/>
        <v>47571606.880000003</v>
      </c>
      <c r="J19" s="64"/>
      <c r="K19" s="60"/>
      <c r="L19" s="61"/>
    </row>
    <row r="20" spans="1:12" x14ac:dyDescent="0.25">
      <c r="A20" s="288" t="s">
        <v>188</v>
      </c>
      <c r="B20" s="34">
        <v>2</v>
      </c>
      <c r="C20" s="261"/>
      <c r="D20" s="261"/>
      <c r="E20" s="67"/>
      <c r="F20" s="68">
        <v>4564885</v>
      </c>
      <c r="G20" s="66">
        <f t="shared" ca="1" si="0"/>
        <v>3880152.25</v>
      </c>
      <c r="H20" s="67">
        <f t="shared" ca="1" si="1"/>
        <v>4245343.05</v>
      </c>
      <c r="I20" s="69">
        <f t="shared" ca="1" si="2"/>
        <v>3651908</v>
      </c>
      <c r="J20" s="70"/>
      <c r="K20" s="66"/>
      <c r="L20" s="67"/>
    </row>
    <row r="21" spans="1:12" x14ac:dyDescent="0.25">
      <c r="A21" s="288" t="s">
        <v>293</v>
      </c>
      <c r="B21" s="34"/>
      <c r="C21" s="293"/>
      <c r="D21" s="60"/>
      <c r="E21" s="61"/>
      <c r="F21" s="62">
        <v>5648645</v>
      </c>
      <c r="G21" s="60">
        <f t="shared" ca="1" si="0"/>
        <v>5648645</v>
      </c>
      <c r="H21" s="61">
        <f t="shared" ca="1" si="1"/>
        <v>5705131.4500000002</v>
      </c>
      <c r="I21" s="63">
        <f t="shared" ca="1" si="2"/>
        <v>5366212.75</v>
      </c>
      <c r="J21" s="64"/>
      <c r="K21" s="60"/>
      <c r="L21" s="61"/>
    </row>
    <row r="22" spans="1:12" ht="25.5" customHeight="1" x14ac:dyDescent="0.25">
      <c r="A22" s="298" t="s">
        <v>103</v>
      </c>
      <c r="B22" s="299"/>
      <c r="C22" s="300">
        <f t="shared" ref="C22:L22" si="3">SUM(C5:C21)</f>
        <v>0</v>
      </c>
      <c r="D22" s="300">
        <f t="shared" si="3"/>
        <v>0</v>
      </c>
      <c r="E22" s="301">
        <f t="shared" si="3"/>
        <v>0</v>
      </c>
      <c r="F22" s="302">
        <f t="shared" si="3"/>
        <v>173710450</v>
      </c>
      <c r="G22" s="300">
        <f t="shared" ca="1" si="3"/>
        <v>154943510.32999998</v>
      </c>
      <c r="H22" s="301">
        <f t="shared" ca="1" si="3"/>
        <v>169428781.40999997</v>
      </c>
      <c r="I22" s="302">
        <f t="shared" ca="1" si="3"/>
        <v>172742239.05000001</v>
      </c>
      <c r="J22" s="303">
        <f t="shared" si="3"/>
        <v>0</v>
      </c>
      <c r="K22" s="300">
        <f t="shared" si="3"/>
        <v>0</v>
      </c>
      <c r="L22" s="301">
        <f t="shared" si="3"/>
        <v>0</v>
      </c>
    </row>
    <row r="23" spans="1:12" x14ac:dyDescent="0.25">
      <c r="A23" s="202"/>
      <c r="B23" s="34"/>
      <c r="C23" s="66"/>
      <c r="D23" s="66"/>
      <c r="E23" s="67"/>
      <c r="F23" s="68"/>
      <c r="G23" s="66"/>
      <c r="H23" s="67"/>
      <c r="I23" s="69"/>
      <c r="J23" s="70"/>
      <c r="K23" s="66"/>
      <c r="L23" s="67"/>
    </row>
    <row r="24" spans="1:12" x14ac:dyDescent="0.25">
      <c r="A24" s="170" t="s">
        <v>294</v>
      </c>
      <c r="B24" s="106"/>
      <c r="C24" s="66"/>
      <c r="D24" s="66"/>
      <c r="E24" s="67"/>
      <c r="F24" s="68"/>
      <c r="G24" s="66"/>
      <c r="H24" s="67"/>
      <c r="I24" s="69"/>
      <c r="J24" s="70"/>
      <c r="K24" s="66"/>
      <c r="L24" s="67"/>
    </row>
    <row r="25" spans="1:12" x14ac:dyDescent="0.25">
      <c r="A25" s="292" t="s">
        <v>133</v>
      </c>
      <c r="B25" s="81">
        <v>2</v>
      </c>
      <c r="C25" s="66"/>
      <c r="D25" s="261"/>
      <c r="E25" s="67"/>
      <c r="F25" s="68">
        <v>28456845</v>
      </c>
      <c r="G25" s="66">
        <f t="shared" ref="G25:G35" ca="1" si="4">RANDBETWEEN(N$5,N$6)*$F25/100</f>
        <v>24757455.149999999</v>
      </c>
      <c r="H25" s="67">
        <f t="shared" ref="H25:H35" ca="1" si="5">RANDBETWEEN(O$5,O$6)*$F25/100</f>
        <v>30164255.699999999</v>
      </c>
      <c r="I25" s="69">
        <f t="shared" ref="I25:I35" ca="1" si="6">RANDBETWEEN(P$5,P$6)*$F25/100</f>
        <v>26464865.850000001</v>
      </c>
      <c r="J25" s="70"/>
      <c r="K25" s="66"/>
      <c r="L25" s="67"/>
    </row>
    <row r="26" spans="1:12" x14ac:dyDescent="0.25">
      <c r="A26" s="292" t="s">
        <v>105</v>
      </c>
      <c r="B26" s="81"/>
      <c r="C26" s="60"/>
      <c r="D26" s="60"/>
      <c r="E26" s="61"/>
      <c r="F26" s="62">
        <v>4568454</v>
      </c>
      <c r="G26" s="60">
        <f t="shared" ca="1" si="4"/>
        <v>4248662.22</v>
      </c>
      <c r="H26" s="61">
        <f t="shared" ca="1" si="5"/>
        <v>4294346.76</v>
      </c>
      <c r="I26" s="63">
        <f t="shared" ca="1" si="6"/>
        <v>4888245.78</v>
      </c>
      <c r="J26" s="64"/>
      <c r="K26" s="60"/>
      <c r="L26" s="61"/>
    </row>
    <row r="27" spans="1:12" x14ac:dyDescent="0.25">
      <c r="A27" s="292" t="s">
        <v>134</v>
      </c>
      <c r="B27" s="81">
        <v>3</v>
      </c>
      <c r="C27" s="60"/>
      <c r="D27" s="60"/>
      <c r="E27" s="61"/>
      <c r="F27" s="62">
        <v>13268455</v>
      </c>
      <c r="G27" s="60">
        <f t="shared" ca="1" si="4"/>
        <v>11410871.300000001</v>
      </c>
      <c r="H27" s="61">
        <f t="shared" ca="1" si="5"/>
        <v>14595300.5</v>
      </c>
      <c r="I27" s="63">
        <f t="shared" ca="1" si="6"/>
        <v>13533824.1</v>
      </c>
      <c r="J27" s="64"/>
      <c r="K27" s="60"/>
      <c r="L27" s="61"/>
    </row>
    <row r="28" spans="1:12" x14ac:dyDescent="0.25">
      <c r="A28" s="292" t="s">
        <v>106</v>
      </c>
      <c r="B28" s="81">
        <v>2</v>
      </c>
      <c r="C28" s="66"/>
      <c r="D28" s="261"/>
      <c r="E28" s="67"/>
      <c r="F28" s="68">
        <v>18456444</v>
      </c>
      <c r="G28" s="66">
        <f t="shared" ca="1" si="4"/>
        <v>14765155.199999999</v>
      </c>
      <c r="H28" s="67">
        <f t="shared" ca="1" si="5"/>
        <v>16795364.039999999</v>
      </c>
      <c r="I28" s="69">
        <f t="shared" ca="1" si="6"/>
        <v>19563830.640000001</v>
      </c>
      <c r="J28" s="70"/>
      <c r="K28" s="66"/>
      <c r="L28" s="67"/>
    </row>
    <row r="29" spans="1:12" x14ac:dyDescent="0.25">
      <c r="A29" s="292" t="s">
        <v>107</v>
      </c>
      <c r="B29" s="81"/>
      <c r="C29" s="60"/>
      <c r="D29" s="60"/>
      <c r="E29" s="61"/>
      <c r="F29" s="62">
        <v>5464865</v>
      </c>
      <c r="G29" s="60">
        <f t="shared" ca="1" si="4"/>
        <v>5300919.05</v>
      </c>
      <c r="H29" s="61">
        <f t="shared" ca="1" si="5"/>
        <v>5136973.0999999996</v>
      </c>
      <c r="I29" s="63">
        <f t="shared" ca="1" si="6"/>
        <v>4371892</v>
      </c>
      <c r="J29" s="64"/>
      <c r="K29" s="60"/>
      <c r="L29" s="61"/>
    </row>
    <row r="30" spans="1:12" x14ac:dyDescent="0.25">
      <c r="A30" s="292" t="s">
        <v>135</v>
      </c>
      <c r="B30" s="81">
        <v>2</v>
      </c>
      <c r="C30" s="66"/>
      <c r="D30" s="261"/>
      <c r="E30" s="67"/>
      <c r="F30" s="68">
        <v>25456585</v>
      </c>
      <c r="G30" s="66">
        <f t="shared" ca="1" si="4"/>
        <v>23929189.899999999</v>
      </c>
      <c r="H30" s="67">
        <f t="shared" ca="1" si="5"/>
        <v>24692887.449999999</v>
      </c>
      <c r="I30" s="69">
        <f t="shared" ca="1" si="6"/>
        <v>24183755.75</v>
      </c>
      <c r="J30" s="70"/>
      <c r="K30" s="66"/>
      <c r="L30" s="67"/>
    </row>
    <row r="31" spans="1:12" x14ac:dyDescent="0.25">
      <c r="A31" s="292" t="s">
        <v>136</v>
      </c>
      <c r="B31" s="81">
        <v>8</v>
      </c>
      <c r="C31" s="293"/>
      <c r="D31" s="293"/>
      <c r="E31" s="294"/>
      <c r="F31" s="295">
        <v>4562222</v>
      </c>
      <c r="G31" s="293">
        <f t="shared" ca="1" si="4"/>
        <v>4242866.46</v>
      </c>
      <c r="H31" s="294">
        <f t="shared" ca="1" si="5"/>
        <v>4699088.66</v>
      </c>
      <c r="I31" s="296">
        <f t="shared" ca="1" si="6"/>
        <v>4105999.8</v>
      </c>
      <c r="J31" s="297"/>
      <c r="K31" s="293"/>
      <c r="L31" s="294"/>
    </row>
    <row r="32" spans="1:12" x14ac:dyDescent="0.25">
      <c r="A32" s="292" t="s">
        <v>137</v>
      </c>
      <c r="B32" s="81"/>
      <c r="C32" s="66"/>
      <c r="D32" s="261"/>
      <c r="E32" s="67"/>
      <c r="F32" s="68">
        <v>25453855</v>
      </c>
      <c r="G32" s="66">
        <f t="shared" ca="1" si="4"/>
        <v>22399392.399999999</v>
      </c>
      <c r="H32" s="67">
        <f t="shared" ca="1" si="5"/>
        <v>23163008.050000001</v>
      </c>
      <c r="I32" s="69">
        <f t="shared" ca="1" si="6"/>
        <v>24690239.350000001</v>
      </c>
      <c r="J32" s="70"/>
      <c r="K32" s="66"/>
      <c r="L32" s="67"/>
    </row>
    <row r="33" spans="1:12" x14ac:dyDescent="0.25">
      <c r="A33" s="292" t="s">
        <v>108</v>
      </c>
      <c r="B33" s="81"/>
      <c r="C33" s="60"/>
      <c r="D33" s="60"/>
      <c r="E33" s="61"/>
      <c r="F33" s="62">
        <v>2254525</v>
      </c>
      <c r="G33" s="60">
        <f t="shared" ca="1" si="4"/>
        <v>2141798.75</v>
      </c>
      <c r="H33" s="61">
        <f t="shared" ca="1" si="5"/>
        <v>2186889.25</v>
      </c>
      <c r="I33" s="63">
        <f t="shared" ca="1" si="6"/>
        <v>1916346.25</v>
      </c>
      <c r="J33" s="64"/>
      <c r="K33" s="60"/>
      <c r="L33" s="61"/>
    </row>
    <row r="34" spans="1:12" x14ac:dyDescent="0.25">
      <c r="A34" s="292" t="s">
        <v>109</v>
      </c>
      <c r="B34" s="81" t="s">
        <v>295</v>
      </c>
      <c r="C34" s="66"/>
      <c r="D34" s="261"/>
      <c r="E34" s="67"/>
      <c r="F34" s="68">
        <v>38453565</v>
      </c>
      <c r="G34" s="66">
        <f t="shared" ca="1" si="4"/>
        <v>31531923.300000001</v>
      </c>
      <c r="H34" s="67">
        <f t="shared" ca="1" si="5"/>
        <v>40376243.25</v>
      </c>
      <c r="I34" s="69">
        <f t="shared" ca="1" si="6"/>
        <v>41145314.549999997</v>
      </c>
      <c r="J34" s="70"/>
      <c r="K34" s="66"/>
      <c r="L34" s="67"/>
    </row>
    <row r="35" spans="1:12" x14ac:dyDescent="0.25">
      <c r="A35" s="288" t="s">
        <v>138</v>
      </c>
      <c r="B35" s="34"/>
      <c r="C35" s="293"/>
      <c r="D35" s="293"/>
      <c r="E35" s="61"/>
      <c r="F35" s="295">
        <v>4568456</v>
      </c>
      <c r="G35" s="293">
        <f t="shared" ca="1" si="4"/>
        <v>3791818.48</v>
      </c>
      <c r="H35" s="61">
        <f t="shared" ca="1" si="5"/>
        <v>4842563.3600000003</v>
      </c>
      <c r="I35" s="63">
        <f t="shared" ca="1" si="6"/>
        <v>4294348.6399999997</v>
      </c>
      <c r="J35" s="297"/>
      <c r="K35" s="293"/>
      <c r="L35" s="294"/>
    </row>
    <row r="36" spans="1:12" x14ac:dyDescent="0.25">
      <c r="A36" s="304" t="s">
        <v>110</v>
      </c>
      <c r="B36" s="299"/>
      <c r="C36" s="300">
        <f t="shared" ref="C36:L36" si="7">SUM(C25:C35)</f>
        <v>0</v>
      </c>
      <c r="D36" s="300">
        <f>SUM(D25:D35)</f>
        <v>0</v>
      </c>
      <c r="E36" s="301">
        <f t="shared" si="7"/>
        <v>0</v>
      </c>
      <c r="F36" s="302">
        <f t="shared" si="7"/>
        <v>170964271</v>
      </c>
      <c r="G36" s="300">
        <f t="shared" ca="1" si="7"/>
        <v>148520052.20999998</v>
      </c>
      <c r="H36" s="301">
        <f t="shared" ca="1" si="7"/>
        <v>170946920.12</v>
      </c>
      <c r="I36" s="302">
        <f t="shared" ca="1" si="7"/>
        <v>169158662.70999998</v>
      </c>
      <c r="J36" s="303">
        <f t="shared" si="7"/>
        <v>0</v>
      </c>
      <c r="K36" s="300">
        <f t="shared" si="7"/>
        <v>0</v>
      </c>
      <c r="L36" s="301">
        <f t="shared" si="7"/>
        <v>0</v>
      </c>
    </row>
    <row r="37" spans="1:12" x14ac:dyDescent="0.25">
      <c r="A37" s="202"/>
      <c r="B37" s="34"/>
      <c r="C37" s="46"/>
      <c r="D37" s="46"/>
      <c r="E37" s="47"/>
      <c r="F37" s="48"/>
      <c r="G37" s="46"/>
      <c r="H37" s="47"/>
      <c r="I37" s="48"/>
      <c r="J37" s="50"/>
      <c r="K37" s="46"/>
      <c r="L37" s="47"/>
    </row>
    <row r="38" spans="1:12" x14ac:dyDescent="0.25">
      <c r="A38" s="163" t="s">
        <v>111</v>
      </c>
      <c r="B38" s="34"/>
      <c r="C38" s="95">
        <f t="shared" ref="C38:L38" si="8">C22-C36</f>
        <v>0</v>
      </c>
      <c r="D38" s="95">
        <f t="shared" si="8"/>
        <v>0</v>
      </c>
      <c r="E38" s="96">
        <f t="shared" si="8"/>
        <v>0</v>
      </c>
      <c r="F38" s="97">
        <f t="shared" si="8"/>
        <v>2746179</v>
      </c>
      <c r="G38" s="95">
        <f t="shared" ca="1" si="8"/>
        <v>6423458.1200000048</v>
      </c>
      <c r="H38" s="96">
        <f t="shared" ca="1" si="8"/>
        <v>-1518138.7100000381</v>
      </c>
      <c r="I38" s="97">
        <f t="shared" ca="1" si="8"/>
        <v>3583576.3400000334</v>
      </c>
      <c r="J38" s="99">
        <f t="shared" si="8"/>
        <v>0</v>
      </c>
      <c r="K38" s="95">
        <f t="shared" si="8"/>
        <v>0</v>
      </c>
      <c r="L38" s="96">
        <f t="shared" si="8"/>
        <v>0</v>
      </c>
    </row>
    <row r="39" spans="1:12" x14ac:dyDescent="0.25">
      <c r="A39" s="288" t="s">
        <v>112</v>
      </c>
      <c r="B39" s="34"/>
      <c r="C39" s="60"/>
      <c r="D39" s="60"/>
      <c r="E39" s="61"/>
      <c r="F39" s="62"/>
      <c r="G39" s="60"/>
      <c r="H39" s="61"/>
      <c r="I39" s="63"/>
      <c r="J39" s="64"/>
      <c r="K39" s="60"/>
      <c r="L39" s="61"/>
    </row>
    <row r="40" spans="1:12" x14ac:dyDescent="0.25">
      <c r="A40" s="288" t="s">
        <v>202</v>
      </c>
      <c r="B40" s="34">
        <v>6</v>
      </c>
      <c r="C40" s="66"/>
      <c r="D40" s="261"/>
      <c r="E40" s="67"/>
      <c r="F40" s="68"/>
      <c r="G40" s="66"/>
      <c r="H40" s="67"/>
      <c r="I40" s="69"/>
      <c r="J40" s="70"/>
      <c r="K40" s="66"/>
      <c r="L40" s="67"/>
    </row>
    <row r="41" spans="1:12" x14ac:dyDescent="0.25">
      <c r="A41" s="288" t="s">
        <v>296</v>
      </c>
      <c r="B41" s="34"/>
      <c r="C41" s="293"/>
      <c r="D41" s="60"/>
      <c r="E41" s="61"/>
      <c r="F41" s="305"/>
      <c r="G41" s="306"/>
      <c r="H41" s="307"/>
      <c r="I41" s="63"/>
      <c r="J41" s="308"/>
      <c r="K41" s="306"/>
      <c r="L41" s="307"/>
    </row>
    <row r="42" spans="1:12" ht="25.5" customHeight="1" x14ac:dyDescent="0.25">
      <c r="A42" s="309" t="s">
        <v>113</v>
      </c>
      <c r="B42" s="34"/>
      <c r="C42" s="310">
        <f t="shared" ref="C42:L42" si="9">SUM(C38:C41)</f>
        <v>0</v>
      </c>
      <c r="D42" s="310">
        <f t="shared" si="9"/>
        <v>0</v>
      </c>
      <c r="E42" s="311">
        <f t="shared" si="9"/>
        <v>0</v>
      </c>
      <c r="F42" s="312">
        <f t="shared" si="9"/>
        <v>2746179</v>
      </c>
      <c r="G42" s="310">
        <f t="shared" ca="1" si="9"/>
        <v>6423458.1200000048</v>
      </c>
      <c r="H42" s="311">
        <f t="shared" ca="1" si="9"/>
        <v>-1518138.7100000381</v>
      </c>
      <c r="I42" s="312">
        <f t="shared" ca="1" si="9"/>
        <v>3583576.3400000334</v>
      </c>
      <c r="J42" s="313">
        <f t="shared" si="9"/>
        <v>0</v>
      </c>
      <c r="K42" s="310">
        <f t="shared" si="9"/>
        <v>0</v>
      </c>
      <c r="L42" s="311">
        <f t="shared" si="9"/>
        <v>0</v>
      </c>
    </row>
    <row r="43" spans="1:12" x14ac:dyDescent="0.25">
      <c r="A43" s="288" t="s">
        <v>297</v>
      </c>
      <c r="B43" s="34"/>
      <c r="C43" s="293"/>
      <c r="D43" s="293"/>
      <c r="E43" s="294"/>
      <c r="F43" s="295"/>
      <c r="G43" s="293"/>
      <c r="H43" s="294"/>
      <c r="I43" s="295"/>
      <c r="J43" s="297"/>
      <c r="K43" s="293"/>
      <c r="L43" s="294"/>
    </row>
    <row r="44" spans="1:12" ht="14.25" customHeight="1" x14ac:dyDescent="0.25">
      <c r="A44" s="314" t="s">
        <v>298</v>
      </c>
      <c r="B44" s="34"/>
      <c r="C44" s="46">
        <f t="shared" ref="C44:L44" si="10">C42-C43</f>
        <v>0</v>
      </c>
      <c r="D44" s="46">
        <f t="shared" si="10"/>
        <v>0</v>
      </c>
      <c r="E44" s="47">
        <f t="shared" si="10"/>
        <v>0</v>
      </c>
      <c r="F44" s="48">
        <f t="shared" si="10"/>
        <v>2746179</v>
      </c>
      <c r="G44" s="46">
        <f t="shared" ca="1" si="10"/>
        <v>6423458.1200000048</v>
      </c>
      <c r="H44" s="47">
        <f t="shared" ca="1" si="10"/>
        <v>-1518138.7100000381</v>
      </c>
      <c r="I44" s="48">
        <f t="shared" ca="1" si="10"/>
        <v>3583576.3400000334</v>
      </c>
      <c r="J44" s="50">
        <f t="shared" si="10"/>
        <v>0</v>
      </c>
      <c r="K44" s="46">
        <f t="shared" si="10"/>
        <v>0</v>
      </c>
      <c r="L44" s="47">
        <f t="shared" si="10"/>
        <v>0</v>
      </c>
    </row>
    <row r="45" spans="1:12" x14ac:dyDescent="0.25">
      <c r="A45" s="288" t="s">
        <v>299</v>
      </c>
      <c r="B45" s="34"/>
      <c r="C45" s="293"/>
      <c r="D45" s="293"/>
      <c r="E45" s="294"/>
      <c r="F45" s="295"/>
      <c r="G45" s="293"/>
      <c r="H45" s="294"/>
      <c r="I45" s="295"/>
      <c r="J45" s="297"/>
      <c r="K45" s="293"/>
      <c r="L45" s="294"/>
    </row>
    <row r="46" spans="1:12" ht="13.5" customHeight="1" x14ac:dyDescent="0.25">
      <c r="A46" s="314" t="s">
        <v>300</v>
      </c>
      <c r="B46" s="34"/>
      <c r="C46" s="310">
        <f t="shared" ref="C46:L46" si="11">SUM(C44:C45)</f>
        <v>0</v>
      </c>
      <c r="D46" s="310">
        <f t="shared" si="11"/>
        <v>0</v>
      </c>
      <c r="E46" s="311">
        <f t="shared" si="11"/>
        <v>0</v>
      </c>
      <c r="F46" s="312">
        <f t="shared" si="11"/>
        <v>2746179</v>
      </c>
      <c r="G46" s="310">
        <f t="shared" ca="1" si="11"/>
        <v>6423458.1200000048</v>
      </c>
      <c r="H46" s="311">
        <f t="shared" ca="1" si="11"/>
        <v>-1518138.7100000381</v>
      </c>
      <c r="I46" s="312">
        <f t="shared" ca="1" si="11"/>
        <v>3583576.3400000334</v>
      </c>
      <c r="J46" s="313">
        <f t="shared" si="11"/>
        <v>0</v>
      </c>
      <c r="K46" s="310">
        <f t="shared" si="11"/>
        <v>0</v>
      </c>
      <c r="L46" s="311">
        <f t="shared" si="11"/>
        <v>0</v>
      </c>
    </row>
    <row r="47" spans="1:12" ht="14.25" customHeight="1" x14ac:dyDescent="0.25">
      <c r="A47" s="315" t="s">
        <v>114</v>
      </c>
      <c r="B47" s="34">
        <v>7</v>
      </c>
      <c r="C47" s="293"/>
      <c r="D47" s="293"/>
      <c r="E47" s="294"/>
      <c r="F47" s="62"/>
      <c r="G47" s="60"/>
      <c r="H47" s="61"/>
      <c r="I47" s="62"/>
      <c r="J47" s="64"/>
      <c r="K47" s="60"/>
      <c r="L47" s="61"/>
    </row>
    <row r="48" spans="1:12" x14ac:dyDescent="0.25">
      <c r="A48" s="316" t="str">
        <f>result</f>
        <v>Surplus/(Deficit) for the year</v>
      </c>
      <c r="B48" s="317"/>
      <c r="C48" s="318">
        <f t="shared" ref="C48:L48" si="12">SUM(C46:C47)</f>
        <v>0</v>
      </c>
      <c r="D48" s="110">
        <f t="shared" si="12"/>
        <v>0</v>
      </c>
      <c r="E48" s="319">
        <f t="shared" si="12"/>
        <v>0</v>
      </c>
      <c r="F48" s="320">
        <f t="shared" si="12"/>
        <v>2746179</v>
      </c>
      <c r="G48" s="110">
        <f t="shared" ca="1" si="12"/>
        <v>6423458.1200000048</v>
      </c>
      <c r="H48" s="111">
        <f t="shared" ca="1" si="12"/>
        <v>-1518138.7100000381</v>
      </c>
      <c r="I48" s="112">
        <f t="shared" ca="1" si="12"/>
        <v>3583576.3400000334</v>
      </c>
      <c r="J48" s="114">
        <f t="shared" si="12"/>
        <v>0</v>
      </c>
      <c r="K48" s="110">
        <f t="shared" si="12"/>
        <v>0</v>
      </c>
      <c r="L48" s="111">
        <f t="shared" si="12"/>
        <v>0</v>
      </c>
    </row>
    <row r="49" spans="1:12" x14ac:dyDescent="0.25">
      <c r="A49" s="321" t="str">
        <f>head27a</f>
        <v>References</v>
      </c>
      <c r="B49" s="322"/>
      <c r="C49" s="323"/>
      <c r="D49" s="323"/>
      <c r="E49" s="323"/>
      <c r="F49" s="323"/>
      <c r="G49" s="323"/>
      <c r="H49" s="323"/>
      <c r="I49" s="323"/>
      <c r="J49" s="323"/>
      <c r="K49" s="323"/>
      <c r="L49" s="323"/>
    </row>
    <row r="50" spans="1:12" x14ac:dyDescent="0.25">
      <c r="A50" s="324" t="s">
        <v>301</v>
      </c>
      <c r="B50" s="322"/>
      <c r="C50" s="325"/>
      <c r="D50" s="325"/>
      <c r="E50" s="323"/>
      <c r="F50" s="323"/>
      <c r="G50" s="323"/>
      <c r="H50" s="323"/>
      <c r="I50" s="323"/>
      <c r="J50" s="323"/>
      <c r="K50" s="323"/>
      <c r="L50" s="323"/>
    </row>
    <row r="51" spans="1:12" x14ac:dyDescent="0.25">
      <c r="A51" s="326" t="s">
        <v>302</v>
      </c>
      <c r="B51" s="322"/>
      <c r="C51" s="323"/>
      <c r="D51" s="325"/>
      <c r="E51" s="323"/>
      <c r="F51" s="323"/>
      <c r="G51" s="323"/>
      <c r="H51" s="323"/>
      <c r="I51" s="323"/>
      <c r="J51" s="323"/>
      <c r="K51" s="323"/>
      <c r="L51" s="323"/>
    </row>
    <row r="52" spans="1:12" x14ac:dyDescent="0.25">
      <c r="A52" s="326" t="s">
        <v>303</v>
      </c>
      <c r="B52" s="322"/>
      <c r="C52" s="323"/>
      <c r="D52" s="325"/>
      <c r="E52" s="323"/>
      <c r="F52" s="323"/>
      <c r="G52" s="323"/>
      <c r="H52" s="323"/>
      <c r="I52" s="323"/>
      <c r="J52" s="323"/>
      <c r="K52" s="323"/>
      <c r="L52" s="323"/>
    </row>
    <row r="53" spans="1:12" x14ac:dyDescent="0.25">
      <c r="A53" s="326" t="s">
        <v>304</v>
      </c>
      <c r="B53" s="322"/>
      <c r="C53" s="323"/>
      <c r="D53" s="325"/>
      <c r="E53" s="323"/>
      <c r="F53" s="323"/>
      <c r="G53" s="323"/>
      <c r="H53" s="323"/>
      <c r="I53" s="323"/>
      <c r="J53" s="323"/>
      <c r="K53" s="323"/>
      <c r="L53" s="323"/>
    </row>
    <row r="54" spans="1:12" x14ac:dyDescent="0.25">
      <c r="A54" s="326" t="s">
        <v>305</v>
      </c>
      <c r="B54" s="322"/>
      <c r="C54" s="323"/>
      <c r="D54" s="325"/>
      <c r="E54" s="323"/>
      <c r="F54" s="323"/>
      <c r="G54" s="323"/>
      <c r="H54" s="323"/>
      <c r="I54" s="323"/>
      <c r="J54" s="323"/>
      <c r="K54" s="323"/>
      <c r="L54" s="323"/>
    </row>
    <row r="55" spans="1:12" x14ac:dyDescent="0.25">
      <c r="A55" s="326" t="s">
        <v>306</v>
      </c>
      <c r="B55" s="322"/>
      <c r="C55" s="323"/>
      <c r="D55" s="325"/>
      <c r="E55" s="323"/>
      <c r="F55" s="323"/>
      <c r="G55" s="323"/>
      <c r="H55" s="323"/>
      <c r="I55" s="323"/>
      <c r="J55" s="323"/>
      <c r="K55" s="323"/>
      <c r="L55" s="323"/>
    </row>
    <row r="56" spans="1:12" x14ac:dyDescent="0.25">
      <c r="A56" s="326" t="s">
        <v>307</v>
      </c>
      <c r="B56" s="322"/>
      <c r="C56" s="323"/>
      <c r="D56" s="325"/>
      <c r="E56" s="323"/>
      <c r="F56" s="323"/>
      <c r="G56" s="323"/>
      <c r="H56" s="323"/>
      <c r="I56" s="323"/>
      <c r="J56" s="323"/>
      <c r="K56" s="323"/>
      <c r="L56" s="323"/>
    </row>
    <row r="57" spans="1:12" x14ac:dyDescent="0.25">
      <c r="A57" s="326" t="s">
        <v>631</v>
      </c>
      <c r="B57" s="322"/>
      <c r="C57" s="323"/>
      <c r="D57" s="325"/>
      <c r="E57" s="323"/>
      <c r="F57" s="323"/>
      <c r="G57" s="323"/>
      <c r="H57" s="323"/>
      <c r="I57" s="323"/>
      <c r="J57" s="323"/>
      <c r="K57" s="323"/>
      <c r="L57" s="323"/>
    </row>
    <row r="58" spans="1:12" x14ac:dyDescent="0.25">
      <c r="A58" s="327" t="s">
        <v>308</v>
      </c>
      <c r="B58" s="276"/>
      <c r="C58" s="328"/>
      <c r="D58" s="328"/>
      <c r="E58" s="328"/>
      <c r="F58" s="328"/>
      <c r="G58" s="328"/>
      <c r="H58" s="328"/>
      <c r="I58" s="328"/>
      <c r="J58" s="328"/>
      <c r="K58" s="328"/>
      <c r="L58" s="328"/>
    </row>
    <row r="59" spans="1:12" x14ac:dyDescent="0.25">
      <c r="A59" s="329"/>
      <c r="B59" s="276"/>
      <c r="C59" s="328"/>
      <c r="D59" s="328"/>
      <c r="E59" s="328"/>
      <c r="F59" s="328"/>
      <c r="G59" s="328"/>
      <c r="H59" s="328"/>
      <c r="I59" s="328"/>
      <c r="J59" s="328"/>
      <c r="K59" s="328"/>
      <c r="L59" s="328"/>
    </row>
    <row r="60" spans="1:12" x14ac:dyDescent="0.25">
      <c r="A60" s="329" t="s">
        <v>309</v>
      </c>
      <c r="B60" s="330"/>
      <c r="C60" s="331">
        <f t="shared" ref="C60:L60" si="13">C22+SUM(C39:C41)</f>
        <v>0</v>
      </c>
      <c r="D60" s="331">
        <f t="shared" si="13"/>
        <v>0</v>
      </c>
      <c r="E60" s="331">
        <f t="shared" si="13"/>
        <v>0</v>
      </c>
      <c r="F60" s="331">
        <f t="shared" si="13"/>
        <v>173710450</v>
      </c>
      <c r="G60" s="331">
        <f t="shared" ca="1" si="13"/>
        <v>154943510.32999998</v>
      </c>
      <c r="H60" s="331">
        <f t="shared" ca="1" si="13"/>
        <v>169428781.40999997</v>
      </c>
      <c r="I60" s="331">
        <f t="shared" ca="1" si="13"/>
        <v>172742239.05000001</v>
      </c>
      <c r="J60" s="331">
        <f t="shared" si="13"/>
        <v>0</v>
      </c>
      <c r="K60" s="331">
        <f t="shared" si="13"/>
        <v>0</v>
      </c>
      <c r="L60" s="331">
        <f t="shared" si="13"/>
        <v>0</v>
      </c>
    </row>
  </sheetData>
  <mergeCells count="4">
    <mergeCell ref="F2:I2"/>
    <mergeCell ref="J2:L2"/>
    <mergeCell ref="A2:A3"/>
    <mergeCell ref="B2:B3"/>
  </mergeCells>
  <pageMargins left="0.7" right="0.7" top="0.75" bottom="0.75" header="0.3" footer="0.3"/>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5"/>
  <sheetViews>
    <sheetView workbookViewId="0">
      <selection activeCell="F55" sqref="F55"/>
    </sheetView>
  </sheetViews>
  <sheetFormatPr defaultRowHeight="15" x14ac:dyDescent="0.25"/>
  <cols>
    <col min="1" max="1" width="30.7109375" customWidth="1"/>
    <col min="2" max="2" width="3" customWidth="1"/>
    <col min="3" max="8" width="9.28515625" customWidth="1"/>
    <col min="10" max="12" width="9.28515625" customWidth="1"/>
    <col min="14" max="16" width="0" hidden="1" customWidth="1"/>
  </cols>
  <sheetData>
    <row r="1" spans="1:16" x14ac:dyDescent="0.25">
      <c r="A1" s="12" t="s">
        <v>554</v>
      </c>
      <c r="B1" s="12"/>
      <c r="C1" s="12"/>
      <c r="D1" s="12"/>
      <c r="E1" s="12"/>
      <c r="F1" s="12"/>
      <c r="G1" s="12"/>
      <c r="H1" s="12"/>
      <c r="I1" s="12"/>
      <c r="J1" s="12"/>
      <c r="K1" s="12"/>
      <c r="L1" s="12"/>
    </row>
    <row r="2" spans="1:16" x14ac:dyDescent="0.25">
      <c r="A2" s="2517" t="s">
        <v>35</v>
      </c>
      <c r="B2" s="2519" t="s">
        <v>128</v>
      </c>
      <c r="C2" s="13" t="s">
        <v>117</v>
      </c>
      <c r="D2" s="13" t="s">
        <v>118</v>
      </c>
      <c r="E2" s="639" t="s">
        <v>119</v>
      </c>
      <c r="F2" s="2510" t="s">
        <v>129</v>
      </c>
      <c r="G2" s="2511"/>
      <c r="H2" s="2511"/>
      <c r="I2" s="2511"/>
      <c r="J2" s="2513" t="s">
        <v>546</v>
      </c>
      <c r="K2" s="2514"/>
      <c r="L2" s="2515"/>
    </row>
    <row r="3" spans="1:16" ht="25.5" x14ac:dyDescent="0.25">
      <c r="A3" s="2518"/>
      <c r="B3" s="2520"/>
      <c r="C3" s="16" t="s">
        <v>539</v>
      </c>
      <c r="D3" s="16" t="s">
        <v>539</v>
      </c>
      <c r="E3" s="17" t="s">
        <v>539</v>
      </c>
      <c r="F3" s="18" t="s">
        <v>98</v>
      </c>
      <c r="G3" s="16" t="s">
        <v>540</v>
      </c>
      <c r="H3" s="17" t="s">
        <v>541</v>
      </c>
      <c r="I3" s="19" t="s">
        <v>542</v>
      </c>
      <c r="J3" s="18" t="s">
        <v>543</v>
      </c>
      <c r="K3" s="16" t="s">
        <v>544</v>
      </c>
      <c r="L3" s="17" t="s">
        <v>545</v>
      </c>
    </row>
    <row r="4" spans="1:16" x14ac:dyDescent="0.25">
      <c r="A4" s="88" t="s">
        <v>310</v>
      </c>
      <c r="B4" s="27"/>
      <c r="C4" s="332"/>
      <c r="D4" s="332"/>
      <c r="E4" s="333"/>
      <c r="F4" s="334"/>
      <c r="G4" s="332"/>
      <c r="H4" s="333"/>
      <c r="I4" s="335"/>
      <c r="J4" s="336"/>
      <c r="K4" s="332"/>
      <c r="L4" s="333"/>
    </row>
    <row r="5" spans="1:16" x14ac:dyDescent="0.25">
      <c r="A5" s="88" t="s">
        <v>311</v>
      </c>
      <c r="B5" s="34"/>
      <c r="C5" s="66"/>
      <c r="D5" s="66"/>
      <c r="E5" s="67"/>
      <c r="F5" s="68"/>
      <c r="G5" s="66"/>
      <c r="H5" s="67"/>
      <c r="I5" s="69"/>
      <c r="J5" s="70"/>
      <c r="K5" s="66"/>
      <c r="L5" s="67"/>
    </row>
    <row r="6" spans="1:16" x14ac:dyDescent="0.25">
      <c r="A6" s="80" t="s">
        <v>312</v>
      </c>
      <c r="B6" s="34"/>
      <c r="C6" s="60"/>
      <c r="D6" s="60"/>
      <c r="E6" s="61"/>
      <c r="F6" s="62">
        <v>4568456</v>
      </c>
      <c r="G6" s="60">
        <f t="shared" ref="G6:I11" ca="1" si="0">RANDBETWEEN(N$6,N$7)*$F6/100</f>
        <v>4111610.4</v>
      </c>
      <c r="H6" s="60">
        <f t="shared" ca="1" si="0"/>
        <v>4796878.8</v>
      </c>
      <c r="I6" s="60">
        <f t="shared" ca="1" si="0"/>
        <v>4248664.08</v>
      </c>
      <c r="J6" s="64"/>
      <c r="K6" s="60"/>
      <c r="L6" s="61"/>
      <c r="N6">
        <v>80</v>
      </c>
      <c r="O6">
        <v>90</v>
      </c>
      <c r="P6">
        <v>80</v>
      </c>
    </row>
    <row r="7" spans="1:16" x14ac:dyDescent="0.25">
      <c r="A7" s="80" t="s">
        <v>313</v>
      </c>
      <c r="B7" s="34">
        <v>1</v>
      </c>
      <c r="C7" s="66"/>
      <c r="D7" s="66"/>
      <c r="E7" s="262"/>
      <c r="F7" s="68">
        <v>2564852</v>
      </c>
      <c r="G7" s="66">
        <f t="shared" ca="1" si="0"/>
        <v>2308366.7999999998</v>
      </c>
      <c r="H7" s="262">
        <f t="shared" ca="1" si="0"/>
        <v>2564852</v>
      </c>
      <c r="I7" s="264">
        <f t="shared" ca="1" si="0"/>
        <v>2410960.88</v>
      </c>
      <c r="J7" s="265"/>
      <c r="K7" s="261"/>
      <c r="L7" s="262"/>
      <c r="N7">
        <v>100</v>
      </c>
      <c r="O7">
        <v>110</v>
      </c>
      <c r="P7">
        <v>105</v>
      </c>
    </row>
    <row r="8" spans="1:16" x14ac:dyDescent="0.25">
      <c r="A8" s="80" t="s">
        <v>314</v>
      </c>
      <c r="B8" s="34">
        <v>1</v>
      </c>
      <c r="C8" s="66"/>
      <c r="D8" s="66"/>
      <c r="E8" s="262"/>
      <c r="F8" s="68">
        <v>56486455</v>
      </c>
      <c r="G8" s="66">
        <f t="shared" ca="1" si="0"/>
        <v>53097267.700000003</v>
      </c>
      <c r="H8" s="262">
        <f t="shared" ca="1" si="0"/>
        <v>61570235.950000003</v>
      </c>
      <c r="I8" s="264">
        <f t="shared" ca="1" si="0"/>
        <v>58745913.200000003</v>
      </c>
      <c r="J8" s="265"/>
      <c r="K8" s="261"/>
      <c r="L8" s="262"/>
    </row>
    <row r="9" spans="1:16" x14ac:dyDescent="0.25">
      <c r="A9" s="80" t="s">
        <v>315</v>
      </c>
      <c r="B9" s="34"/>
      <c r="C9" s="60"/>
      <c r="D9" s="60"/>
      <c r="E9" s="61"/>
      <c r="F9" s="62">
        <v>35465555</v>
      </c>
      <c r="G9" s="60">
        <f t="shared" ca="1" si="0"/>
        <v>32628310.600000001</v>
      </c>
      <c r="H9" s="61">
        <f t="shared" ca="1" si="0"/>
        <v>35820210.549999997</v>
      </c>
      <c r="I9" s="63">
        <f t="shared" ca="1" si="0"/>
        <v>28727099.550000001</v>
      </c>
      <c r="J9" s="64"/>
      <c r="K9" s="60"/>
      <c r="L9" s="61"/>
    </row>
    <row r="10" spans="1:16" x14ac:dyDescent="0.25">
      <c r="A10" s="80" t="s">
        <v>316</v>
      </c>
      <c r="B10" s="34"/>
      <c r="C10" s="60"/>
      <c r="D10" s="60"/>
      <c r="E10" s="61"/>
      <c r="F10" s="295">
        <v>8645254</v>
      </c>
      <c r="G10" s="293">
        <f t="shared" ca="1" si="0"/>
        <v>7175560.8200000003</v>
      </c>
      <c r="H10" s="294">
        <f t="shared" ca="1" si="0"/>
        <v>9509779.4000000004</v>
      </c>
      <c r="I10" s="63">
        <f t="shared" ca="1" si="0"/>
        <v>7953633.6799999997</v>
      </c>
      <c r="J10" s="297"/>
      <c r="K10" s="293"/>
      <c r="L10" s="294"/>
    </row>
    <row r="11" spans="1:16" x14ac:dyDescent="0.25">
      <c r="A11" s="80" t="s">
        <v>317</v>
      </c>
      <c r="B11" s="34">
        <v>2</v>
      </c>
      <c r="C11" s="60"/>
      <c r="D11" s="60"/>
      <c r="E11" s="61"/>
      <c r="F11" s="62">
        <v>985645</v>
      </c>
      <c r="G11" s="60">
        <f t="shared" ca="1" si="0"/>
        <v>926506.3</v>
      </c>
      <c r="H11" s="61">
        <f t="shared" ca="1" si="0"/>
        <v>1034927.25</v>
      </c>
      <c r="I11" s="63">
        <f t="shared" ca="1" si="0"/>
        <v>877224.05</v>
      </c>
      <c r="J11" s="64"/>
      <c r="K11" s="60"/>
      <c r="L11" s="61"/>
    </row>
    <row r="12" spans="1:16" x14ac:dyDescent="0.25">
      <c r="A12" s="337" t="s">
        <v>318</v>
      </c>
      <c r="B12" s="338"/>
      <c r="C12" s="339">
        <f t="shared" ref="C12:L12" si="1">SUM(C6:C11)</f>
        <v>0</v>
      </c>
      <c r="D12" s="339">
        <f t="shared" si="1"/>
        <v>0</v>
      </c>
      <c r="E12" s="340">
        <f t="shared" si="1"/>
        <v>0</v>
      </c>
      <c r="F12" s="341">
        <f t="shared" si="1"/>
        <v>108716217</v>
      </c>
      <c r="G12" s="339">
        <f t="shared" ca="1" si="1"/>
        <v>100247622.61999999</v>
      </c>
      <c r="H12" s="340">
        <f t="shared" ca="1" si="1"/>
        <v>115296883.95</v>
      </c>
      <c r="I12" s="258">
        <f t="shared" ca="1" si="1"/>
        <v>102963495.44000001</v>
      </c>
      <c r="J12" s="342">
        <f t="shared" si="1"/>
        <v>0</v>
      </c>
      <c r="K12" s="339">
        <f t="shared" si="1"/>
        <v>0</v>
      </c>
      <c r="L12" s="340">
        <f t="shared" si="1"/>
        <v>0</v>
      </c>
    </row>
    <row r="13" spans="1:16" x14ac:dyDescent="0.25">
      <c r="A13" s="75"/>
      <c r="B13" s="34"/>
      <c r="C13" s="66"/>
      <c r="D13" s="66"/>
      <c r="E13" s="67"/>
      <c r="F13" s="68"/>
      <c r="G13" s="66"/>
      <c r="H13" s="67"/>
      <c r="I13" s="264"/>
      <c r="J13" s="70"/>
      <c r="K13" s="66"/>
      <c r="L13" s="67"/>
    </row>
    <row r="14" spans="1:16" x14ac:dyDescent="0.25">
      <c r="A14" s="88" t="s">
        <v>319</v>
      </c>
      <c r="B14" s="34"/>
      <c r="C14" s="66"/>
      <c r="D14" s="66"/>
      <c r="E14" s="67"/>
      <c r="F14" s="68"/>
      <c r="G14" s="66"/>
      <c r="H14" s="67"/>
      <c r="I14" s="264"/>
      <c r="J14" s="70"/>
      <c r="K14" s="66"/>
      <c r="L14" s="67"/>
    </row>
    <row r="15" spans="1:16" x14ac:dyDescent="0.25">
      <c r="A15" s="80" t="s">
        <v>320</v>
      </c>
      <c r="B15" s="34"/>
      <c r="C15" s="60"/>
      <c r="D15" s="60"/>
      <c r="E15" s="61"/>
      <c r="F15" s="62">
        <v>2156455</v>
      </c>
      <c r="G15" s="60">
        <f t="shared" ref="G15:G23" ca="1" si="2">RANDBETWEEN(N$6,N$7)*$F15/100</f>
        <v>2091761.35</v>
      </c>
      <c r="H15" s="61">
        <f t="shared" ref="H15:H23" ca="1" si="3">RANDBETWEEN(O$6,O$7)*$F15/100</f>
        <v>2005503.15</v>
      </c>
      <c r="I15" s="63">
        <f t="shared" ref="I15:I23" ca="1" si="4">RANDBETWEEN(P$6,P$7)*$F15/100</f>
        <v>1789857.65</v>
      </c>
      <c r="J15" s="64"/>
      <c r="K15" s="60"/>
      <c r="L15" s="61"/>
    </row>
    <row r="16" spans="1:16" x14ac:dyDescent="0.25">
      <c r="A16" s="80" t="s">
        <v>126</v>
      </c>
      <c r="B16" s="34"/>
      <c r="C16" s="60"/>
      <c r="D16" s="60"/>
      <c r="E16" s="61"/>
      <c r="F16" s="295">
        <v>25235452</v>
      </c>
      <c r="G16" s="293">
        <f t="shared" ca="1" si="2"/>
        <v>23216615.84</v>
      </c>
      <c r="H16" s="294">
        <f t="shared" ca="1" si="3"/>
        <v>25487806.52</v>
      </c>
      <c r="I16" s="63">
        <f t="shared" ca="1" si="4"/>
        <v>24478388.440000001</v>
      </c>
      <c r="J16" s="297"/>
      <c r="K16" s="293"/>
      <c r="L16" s="294"/>
    </row>
    <row r="17" spans="1:12" x14ac:dyDescent="0.25">
      <c r="A17" s="80" t="s">
        <v>321</v>
      </c>
      <c r="B17" s="34"/>
      <c r="C17" s="60"/>
      <c r="D17" s="60"/>
      <c r="E17" s="61"/>
      <c r="F17" s="62">
        <v>91454568</v>
      </c>
      <c r="G17" s="60">
        <f t="shared" ca="1" si="2"/>
        <v>75907291.439999998</v>
      </c>
      <c r="H17" s="61">
        <f t="shared" ca="1" si="3"/>
        <v>99685479.120000005</v>
      </c>
      <c r="I17" s="63">
        <f t="shared" ca="1" si="4"/>
        <v>78650928.480000004</v>
      </c>
      <c r="J17" s="64"/>
      <c r="K17" s="60"/>
      <c r="L17" s="61"/>
    </row>
    <row r="18" spans="1:12" x14ac:dyDescent="0.25">
      <c r="A18" s="80" t="s">
        <v>322</v>
      </c>
      <c r="B18" s="34"/>
      <c r="C18" s="60"/>
      <c r="D18" s="60"/>
      <c r="E18" s="61"/>
      <c r="F18" s="62">
        <v>5888654</v>
      </c>
      <c r="G18" s="60">
        <f t="shared" ca="1" si="2"/>
        <v>5064242.4400000004</v>
      </c>
      <c r="H18" s="61">
        <f t="shared" ca="1" si="3"/>
        <v>6418632.8600000003</v>
      </c>
      <c r="I18" s="63">
        <f t="shared" ca="1" si="4"/>
        <v>5770880.9199999999</v>
      </c>
      <c r="J18" s="64"/>
      <c r="K18" s="60"/>
      <c r="L18" s="61"/>
    </row>
    <row r="19" spans="1:12" x14ac:dyDescent="0.25">
      <c r="A19" s="80" t="s">
        <v>323</v>
      </c>
      <c r="B19" s="34">
        <v>3</v>
      </c>
      <c r="C19" s="66"/>
      <c r="D19" s="66"/>
      <c r="E19" s="262"/>
      <c r="F19" s="68">
        <v>1235445</v>
      </c>
      <c r="G19" s="66">
        <f t="shared" ca="1" si="2"/>
        <v>1099546.05</v>
      </c>
      <c r="H19" s="67">
        <f t="shared" ca="1" si="3"/>
        <v>1358989.5</v>
      </c>
      <c r="I19" s="69">
        <f t="shared" ca="1" si="4"/>
        <v>1161318.3</v>
      </c>
      <c r="J19" s="70"/>
      <c r="K19" s="66"/>
      <c r="L19" s="67"/>
    </row>
    <row r="20" spans="1:12" x14ac:dyDescent="0.25">
      <c r="A20" s="80" t="s">
        <v>324</v>
      </c>
      <c r="B20" s="34"/>
      <c r="C20" s="60"/>
      <c r="D20" s="60"/>
      <c r="E20" s="61"/>
      <c r="F20" s="62">
        <v>4568455</v>
      </c>
      <c r="G20" s="60">
        <f t="shared" ca="1" si="2"/>
        <v>4202978.5999999996</v>
      </c>
      <c r="H20" s="61">
        <f t="shared" ca="1" si="3"/>
        <v>4340032.25</v>
      </c>
      <c r="I20" s="63">
        <f t="shared" ca="1" si="4"/>
        <v>4477085.9000000004</v>
      </c>
      <c r="J20" s="64"/>
      <c r="K20" s="60"/>
      <c r="L20" s="61"/>
    </row>
    <row r="21" spans="1:12" x14ac:dyDescent="0.25">
      <c r="A21" s="80" t="s">
        <v>325</v>
      </c>
      <c r="B21" s="34"/>
      <c r="C21" s="60"/>
      <c r="D21" s="60"/>
      <c r="E21" s="61"/>
      <c r="F21" s="62">
        <v>254455</v>
      </c>
      <c r="G21" s="60">
        <f t="shared" ca="1" si="2"/>
        <v>221375.85</v>
      </c>
      <c r="H21" s="61">
        <f t="shared" ca="1" si="3"/>
        <v>249365.9</v>
      </c>
      <c r="I21" s="63">
        <f t="shared" ca="1" si="4"/>
        <v>231554.05</v>
      </c>
      <c r="J21" s="64"/>
      <c r="K21" s="60"/>
      <c r="L21" s="61"/>
    </row>
    <row r="22" spans="1:12" x14ac:dyDescent="0.25">
      <c r="A22" s="80" t="s">
        <v>326</v>
      </c>
      <c r="B22" s="34"/>
      <c r="C22" s="60"/>
      <c r="D22" s="60"/>
      <c r="E22" s="61"/>
      <c r="F22" s="62">
        <v>856855</v>
      </c>
      <c r="G22" s="60">
        <f t="shared" ca="1" si="2"/>
        <v>779738.05</v>
      </c>
      <c r="H22" s="61">
        <f t="shared" ca="1" si="3"/>
        <v>771169.5</v>
      </c>
      <c r="I22" s="63">
        <f t="shared" ca="1" si="4"/>
        <v>736895.3</v>
      </c>
      <c r="J22" s="64"/>
      <c r="K22" s="60"/>
      <c r="L22" s="61"/>
    </row>
    <row r="23" spans="1:12" x14ac:dyDescent="0.25">
      <c r="A23" s="80" t="s">
        <v>327</v>
      </c>
      <c r="B23" s="34"/>
      <c r="C23" s="60"/>
      <c r="D23" s="60"/>
      <c r="E23" s="61"/>
      <c r="F23" s="295">
        <v>9845457</v>
      </c>
      <c r="G23" s="293">
        <f t="shared" ca="1" si="2"/>
        <v>8073274.7400000002</v>
      </c>
      <c r="H23" s="294">
        <f t="shared" ca="1" si="3"/>
        <v>8959365.8699999992</v>
      </c>
      <c r="I23" s="62">
        <f t="shared" ca="1" si="4"/>
        <v>7876365.5999999996</v>
      </c>
      <c r="J23" s="297"/>
      <c r="K23" s="293"/>
      <c r="L23" s="294"/>
    </row>
    <row r="24" spans="1:12" x14ac:dyDescent="0.25">
      <c r="A24" s="337" t="s">
        <v>328</v>
      </c>
      <c r="B24" s="343"/>
      <c r="C24" s="134">
        <f>SUM(C15:C23)</f>
        <v>0</v>
      </c>
      <c r="D24" s="46">
        <f>SUM(D15:D23)</f>
        <v>0</v>
      </c>
      <c r="E24" s="47">
        <f t="shared" ref="E24:L24" si="5">SUM(E15:E23)</f>
        <v>0</v>
      </c>
      <c r="F24" s="48">
        <f t="shared" si="5"/>
        <v>141495796</v>
      </c>
      <c r="G24" s="46">
        <f t="shared" ca="1" si="5"/>
        <v>120656824.35999997</v>
      </c>
      <c r="H24" s="47">
        <f t="shared" ca="1" si="5"/>
        <v>149276344.67000002</v>
      </c>
      <c r="I24" s="49">
        <f t="shared" ca="1" si="5"/>
        <v>125173274.64</v>
      </c>
      <c r="J24" s="50">
        <f t="shared" si="5"/>
        <v>0</v>
      </c>
      <c r="K24" s="46">
        <f t="shared" si="5"/>
        <v>0</v>
      </c>
      <c r="L24" s="47">
        <f t="shared" si="5"/>
        <v>0</v>
      </c>
    </row>
    <row r="25" spans="1:12" x14ac:dyDescent="0.25">
      <c r="A25" s="337" t="s">
        <v>329</v>
      </c>
      <c r="B25" s="338"/>
      <c r="C25" s="339">
        <f>C12+C24</f>
        <v>0</v>
      </c>
      <c r="D25" s="339">
        <f>D12+D24</f>
        <v>0</v>
      </c>
      <c r="E25" s="340">
        <f>E12+E24</f>
        <v>0</v>
      </c>
      <c r="F25" s="341">
        <f t="shared" ref="F25:L25" si="6">F12+F24</f>
        <v>250212013</v>
      </c>
      <c r="G25" s="339">
        <f t="shared" ca="1" si="6"/>
        <v>220904446.97999996</v>
      </c>
      <c r="H25" s="340">
        <f t="shared" ca="1" si="6"/>
        <v>264573228.62</v>
      </c>
      <c r="I25" s="344">
        <f t="shared" ca="1" si="6"/>
        <v>228136770.08000001</v>
      </c>
      <c r="J25" s="342">
        <f t="shared" si="6"/>
        <v>0</v>
      </c>
      <c r="K25" s="339">
        <f t="shared" si="6"/>
        <v>0</v>
      </c>
      <c r="L25" s="340">
        <f t="shared" si="6"/>
        <v>0</v>
      </c>
    </row>
    <row r="26" spans="1:12" x14ac:dyDescent="0.25">
      <c r="A26" s="75"/>
      <c r="B26" s="34"/>
      <c r="C26" s="66"/>
      <c r="D26" s="66"/>
      <c r="E26" s="67"/>
      <c r="F26" s="68"/>
      <c r="G26" s="66"/>
      <c r="H26" s="67"/>
      <c r="I26" s="69"/>
      <c r="J26" s="70"/>
      <c r="K26" s="66"/>
      <c r="L26" s="67"/>
    </row>
    <row r="27" spans="1:12" x14ac:dyDescent="0.25">
      <c r="A27" s="88" t="s">
        <v>330</v>
      </c>
      <c r="B27" s="34"/>
      <c r="C27" s="66"/>
      <c r="D27" s="66"/>
      <c r="E27" s="67"/>
      <c r="F27" s="68"/>
      <c r="G27" s="66"/>
      <c r="H27" s="67"/>
      <c r="I27" s="69"/>
      <c r="J27" s="70"/>
      <c r="K27" s="66"/>
      <c r="L27" s="67"/>
    </row>
    <row r="28" spans="1:12" x14ac:dyDescent="0.25">
      <c r="A28" s="88" t="s">
        <v>331</v>
      </c>
      <c r="B28" s="106"/>
      <c r="C28" s="66"/>
      <c r="D28" s="66"/>
      <c r="E28" s="67"/>
      <c r="F28" s="68"/>
      <c r="G28" s="66"/>
      <c r="H28" s="67"/>
      <c r="I28" s="69"/>
      <c r="J28" s="70"/>
      <c r="K28" s="66"/>
      <c r="L28" s="67"/>
    </row>
    <row r="29" spans="1:12" x14ac:dyDescent="0.25">
      <c r="A29" s="80" t="s">
        <v>332</v>
      </c>
      <c r="B29" s="34">
        <v>1</v>
      </c>
      <c r="C29" s="60"/>
      <c r="D29" s="60"/>
      <c r="E29" s="61"/>
      <c r="F29" s="62">
        <v>16548555</v>
      </c>
      <c r="G29" s="60">
        <f t="shared" ref="G29:I33" ca="1" si="7">RANDBETWEEN(N$6,N$7)*$F29/100</f>
        <v>14066271.75</v>
      </c>
      <c r="H29" s="61">
        <f t="shared" ca="1" si="7"/>
        <v>15555641.699999999</v>
      </c>
      <c r="I29" s="63">
        <f t="shared" ca="1" si="7"/>
        <v>16383069.449999999</v>
      </c>
      <c r="J29" s="64"/>
      <c r="K29" s="60"/>
      <c r="L29" s="61"/>
    </row>
    <row r="30" spans="1:12" x14ac:dyDescent="0.25">
      <c r="A30" s="80" t="s">
        <v>333</v>
      </c>
      <c r="B30" s="34">
        <v>4</v>
      </c>
      <c r="C30" s="66"/>
      <c r="D30" s="66"/>
      <c r="E30" s="262"/>
      <c r="F30" s="68">
        <v>68456845</v>
      </c>
      <c r="G30" s="66">
        <f t="shared" ca="1" si="7"/>
        <v>63664865.850000001</v>
      </c>
      <c r="H30" s="67">
        <f t="shared" ca="1" si="7"/>
        <v>65718571.200000003</v>
      </c>
      <c r="I30" s="69">
        <f t="shared" ca="1" si="7"/>
        <v>62295728.950000003</v>
      </c>
      <c r="J30" s="70"/>
      <c r="K30" s="66"/>
      <c r="L30" s="67"/>
    </row>
    <row r="31" spans="1:12" x14ac:dyDescent="0.25">
      <c r="A31" s="80" t="s">
        <v>334</v>
      </c>
      <c r="B31" s="34"/>
      <c r="C31" s="60"/>
      <c r="D31" s="60"/>
      <c r="E31" s="61"/>
      <c r="F31" s="62">
        <v>13584554</v>
      </c>
      <c r="G31" s="60">
        <f t="shared" ca="1" si="7"/>
        <v>10867643.199999999</v>
      </c>
      <c r="H31" s="61">
        <f t="shared" ca="1" si="7"/>
        <v>14535472.779999999</v>
      </c>
      <c r="I31" s="63">
        <f t="shared" ca="1" si="7"/>
        <v>12905326.300000001</v>
      </c>
      <c r="J31" s="64"/>
      <c r="K31" s="60"/>
      <c r="L31" s="61"/>
    </row>
    <row r="32" spans="1:12" x14ac:dyDescent="0.25">
      <c r="A32" s="80" t="s">
        <v>335</v>
      </c>
      <c r="B32" s="34">
        <v>4</v>
      </c>
      <c r="C32" s="66"/>
      <c r="D32" s="66"/>
      <c r="E32" s="262"/>
      <c r="F32" s="263">
        <v>45255555</v>
      </c>
      <c r="G32" s="66">
        <f t="shared" ca="1" si="7"/>
        <v>42540221.700000003</v>
      </c>
      <c r="H32" s="67">
        <f t="shared" ca="1" si="7"/>
        <v>48423443.850000001</v>
      </c>
      <c r="I32" s="69">
        <f t="shared" ca="1" si="7"/>
        <v>40277443.950000003</v>
      </c>
      <c r="J32" s="70"/>
      <c r="K32" s="66"/>
      <c r="L32" s="67"/>
    </row>
    <row r="33" spans="1:12" x14ac:dyDescent="0.25">
      <c r="A33" s="80" t="s">
        <v>336</v>
      </c>
      <c r="B33" s="34"/>
      <c r="C33" s="60"/>
      <c r="D33" s="60"/>
      <c r="E33" s="61"/>
      <c r="F33" s="62">
        <v>5421111</v>
      </c>
      <c r="G33" s="60">
        <f t="shared" ca="1" si="7"/>
        <v>4336888.8</v>
      </c>
      <c r="H33" s="61">
        <f t="shared" ca="1" si="7"/>
        <v>5204266.5599999996</v>
      </c>
      <c r="I33" s="63">
        <f t="shared" ca="1" si="7"/>
        <v>4824788.79</v>
      </c>
      <c r="J33" s="64"/>
      <c r="K33" s="60"/>
      <c r="L33" s="61"/>
    </row>
    <row r="34" spans="1:12" x14ac:dyDescent="0.25">
      <c r="A34" s="337" t="s">
        <v>337</v>
      </c>
      <c r="B34" s="338"/>
      <c r="C34" s="339">
        <f t="shared" ref="C34:L34" si="8">SUM(C29:C33)</f>
        <v>0</v>
      </c>
      <c r="D34" s="339">
        <f t="shared" si="8"/>
        <v>0</v>
      </c>
      <c r="E34" s="340">
        <f t="shared" si="8"/>
        <v>0</v>
      </c>
      <c r="F34" s="341">
        <f t="shared" si="8"/>
        <v>149266620</v>
      </c>
      <c r="G34" s="339">
        <f t="shared" ca="1" si="8"/>
        <v>135475891.30000001</v>
      </c>
      <c r="H34" s="340">
        <f t="shared" ca="1" si="8"/>
        <v>149437396.09</v>
      </c>
      <c r="I34" s="344">
        <f t="shared" ca="1" si="8"/>
        <v>136686357.44</v>
      </c>
      <c r="J34" s="342">
        <f t="shared" si="8"/>
        <v>0</v>
      </c>
      <c r="K34" s="339">
        <f t="shared" si="8"/>
        <v>0</v>
      </c>
      <c r="L34" s="340">
        <f t="shared" si="8"/>
        <v>0</v>
      </c>
    </row>
    <row r="35" spans="1:12" x14ac:dyDescent="0.25">
      <c r="A35" s="75"/>
      <c r="B35" s="34"/>
      <c r="C35" s="66"/>
      <c r="D35" s="66"/>
      <c r="E35" s="67"/>
      <c r="F35" s="68"/>
      <c r="G35" s="66"/>
      <c r="H35" s="67"/>
      <c r="I35" s="69"/>
      <c r="J35" s="70"/>
      <c r="K35" s="66"/>
      <c r="L35" s="67"/>
    </row>
    <row r="36" spans="1:12" x14ac:dyDescent="0.25">
      <c r="A36" s="88" t="s">
        <v>338</v>
      </c>
      <c r="B36" s="34"/>
      <c r="C36" s="66"/>
      <c r="D36" s="66"/>
      <c r="E36" s="67"/>
      <c r="F36" s="68"/>
      <c r="G36" s="66"/>
      <c r="H36" s="67"/>
      <c r="I36" s="69"/>
      <c r="J36" s="70"/>
      <c r="K36" s="66"/>
      <c r="L36" s="67"/>
    </row>
    <row r="37" spans="1:12" x14ac:dyDescent="0.25">
      <c r="A37" s="80" t="s">
        <v>333</v>
      </c>
      <c r="B37" s="34"/>
      <c r="C37" s="66"/>
      <c r="D37" s="66"/>
      <c r="E37" s="262"/>
      <c r="F37" s="68">
        <v>86555555</v>
      </c>
      <c r="G37" s="66">
        <f t="shared" ref="G37:I38" ca="1" si="9">RANDBETWEEN(N$6,N$7)*$F37/100</f>
        <v>76168888.400000006</v>
      </c>
      <c r="H37" s="67">
        <f t="shared" ca="1" si="9"/>
        <v>92614443.849999994</v>
      </c>
      <c r="I37" s="69">
        <f t="shared" ca="1" si="9"/>
        <v>88286666.099999994</v>
      </c>
      <c r="J37" s="70"/>
      <c r="K37" s="66"/>
      <c r="L37" s="67"/>
    </row>
    <row r="38" spans="1:12" x14ac:dyDescent="0.25">
      <c r="A38" s="80" t="s">
        <v>336</v>
      </c>
      <c r="B38" s="34"/>
      <c r="C38" s="66"/>
      <c r="D38" s="66"/>
      <c r="E38" s="262"/>
      <c r="F38" s="68">
        <v>24254588</v>
      </c>
      <c r="G38" s="66">
        <f t="shared" ca="1" si="9"/>
        <v>20131308.039999999</v>
      </c>
      <c r="H38" s="67">
        <f t="shared" ca="1" si="9"/>
        <v>23769496.239999998</v>
      </c>
      <c r="I38" s="69">
        <f t="shared" ca="1" si="9"/>
        <v>23526950.359999999</v>
      </c>
      <c r="J38" s="70"/>
      <c r="K38" s="66"/>
      <c r="L38" s="67"/>
    </row>
    <row r="39" spans="1:12" x14ac:dyDescent="0.25">
      <c r="A39" s="337" t="s">
        <v>339</v>
      </c>
      <c r="B39" s="343"/>
      <c r="C39" s="134">
        <f>SUM(C37:C38)</f>
        <v>0</v>
      </c>
      <c r="D39" s="46">
        <f>SUM(D37:D38)</f>
        <v>0</v>
      </c>
      <c r="E39" s="47">
        <f>SUM(E37:E38)</f>
        <v>0</v>
      </c>
      <c r="F39" s="48">
        <f t="shared" ref="F39:L39" si="10">SUM(F37:F38)</f>
        <v>110810143</v>
      </c>
      <c r="G39" s="46">
        <f t="shared" ca="1" si="10"/>
        <v>96300196.439999998</v>
      </c>
      <c r="H39" s="47">
        <f t="shared" ca="1" si="10"/>
        <v>116383940.08999999</v>
      </c>
      <c r="I39" s="48">
        <f t="shared" ca="1" si="10"/>
        <v>111813616.45999999</v>
      </c>
      <c r="J39" s="50">
        <f t="shared" si="10"/>
        <v>0</v>
      </c>
      <c r="K39" s="46">
        <f>SUM(K37:K38)</f>
        <v>0</v>
      </c>
      <c r="L39" s="47">
        <f t="shared" si="10"/>
        <v>0</v>
      </c>
    </row>
    <row r="40" spans="1:12" x14ac:dyDescent="0.25">
      <c r="A40" s="337" t="s">
        <v>340</v>
      </c>
      <c r="B40" s="338"/>
      <c r="C40" s="339">
        <f>C34+C39</f>
        <v>0</v>
      </c>
      <c r="D40" s="339">
        <f>D34+D39</f>
        <v>0</v>
      </c>
      <c r="E40" s="340">
        <f>E34+E39</f>
        <v>0</v>
      </c>
      <c r="F40" s="341">
        <f t="shared" ref="F40:L40" si="11">F34+F39</f>
        <v>260076763</v>
      </c>
      <c r="G40" s="339">
        <f t="shared" ca="1" si="11"/>
        <v>231776087.74000001</v>
      </c>
      <c r="H40" s="340">
        <f t="shared" ca="1" si="11"/>
        <v>265821336.18000001</v>
      </c>
      <c r="I40" s="344">
        <f t="shared" ca="1" si="11"/>
        <v>248499973.89999998</v>
      </c>
      <c r="J40" s="342">
        <f t="shared" si="11"/>
        <v>0</v>
      </c>
      <c r="K40" s="339">
        <f>K34+K39</f>
        <v>0</v>
      </c>
      <c r="L40" s="340">
        <f t="shared" si="11"/>
        <v>0</v>
      </c>
    </row>
    <row r="41" spans="1:12" x14ac:dyDescent="0.25">
      <c r="A41" s="75"/>
      <c r="B41" s="34"/>
      <c r="C41" s="66"/>
      <c r="D41" s="66"/>
      <c r="E41" s="67"/>
      <c r="F41" s="68"/>
      <c r="G41" s="66"/>
      <c r="H41" s="67"/>
      <c r="I41" s="69"/>
      <c r="J41" s="70"/>
      <c r="K41" s="66"/>
      <c r="L41" s="67"/>
    </row>
    <row r="42" spans="1:12" x14ac:dyDescent="0.25">
      <c r="A42" s="108" t="s">
        <v>341</v>
      </c>
      <c r="B42" s="109">
        <v>5</v>
      </c>
      <c r="C42" s="270">
        <f t="shared" ref="C42:L42" si="12">C25-C40</f>
        <v>0</v>
      </c>
      <c r="D42" s="270">
        <f t="shared" si="12"/>
        <v>0</v>
      </c>
      <c r="E42" s="271">
        <f t="shared" si="12"/>
        <v>0</v>
      </c>
      <c r="F42" s="272">
        <f t="shared" si="12"/>
        <v>-9864750</v>
      </c>
      <c r="G42" s="270">
        <f t="shared" ca="1" si="12"/>
        <v>-10871640.76000005</v>
      </c>
      <c r="H42" s="271">
        <f t="shared" ca="1" si="12"/>
        <v>-1248107.5600000024</v>
      </c>
      <c r="I42" s="273">
        <f t="shared" ca="1" si="12"/>
        <v>-20363203.819999963</v>
      </c>
      <c r="J42" s="274">
        <f t="shared" si="12"/>
        <v>0</v>
      </c>
      <c r="K42" s="270">
        <f t="shared" si="12"/>
        <v>0</v>
      </c>
      <c r="L42" s="271">
        <f t="shared" si="12"/>
        <v>0</v>
      </c>
    </row>
    <row r="43" spans="1:12" x14ac:dyDescent="0.25">
      <c r="A43" s="75"/>
      <c r="B43" s="34"/>
      <c r="C43" s="66"/>
      <c r="D43" s="66"/>
      <c r="E43" s="67"/>
      <c r="F43" s="68"/>
      <c r="G43" s="66"/>
      <c r="H43" s="67"/>
      <c r="I43" s="69"/>
      <c r="J43" s="70"/>
      <c r="K43" s="66"/>
      <c r="L43" s="67"/>
    </row>
    <row r="44" spans="1:12" x14ac:dyDescent="0.25">
      <c r="A44" s="26" t="s">
        <v>342</v>
      </c>
      <c r="B44" s="34"/>
      <c r="C44" s="66"/>
      <c r="D44" s="66"/>
      <c r="E44" s="67"/>
      <c r="F44" s="68"/>
      <c r="G44" s="66"/>
      <c r="H44" s="67"/>
      <c r="I44" s="69"/>
      <c r="J44" s="70"/>
      <c r="K44" s="66"/>
      <c r="L44" s="67"/>
    </row>
    <row r="45" spans="1:12" x14ac:dyDescent="0.25">
      <c r="A45" s="80" t="s">
        <v>343</v>
      </c>
      <c r="B45" s="34"/>
      <c r="C45" s="60"/>
      <c r="D45" s="60"/>
      <c r="E45" s="61"/>
      <c r="F45" s="62"/>
      <c r="G45" s="60"/>
      <c r="H45" s="61"/>
      <c r="I45" s="63"/>
      <c r="J45" s="64"/>
      <c r="K45" s="60"/>
      <c r="L45" s="61"/>
    </row>
    <row r="46" spans="1:12" x14ac:dyDescent="0.25">
      <c r="A46" s="80" t="s">
        <v>344</v>
      </c>
      <c r="B46" s="34">
        <v>4</v>
      </c>
      <c r="C46" s="66"/>
      <c r="D46" s="66"/>
      <c r="E46" s="262"/>
      <c r="F46" s="263"/>
      <c r="G46" s="66"/>
      <c r="H46" s="67"/>
      <c r="I46" s="69"/>
      <c r="J46" s="70"/>
      <c r="K46" s="66"/>
      <c r="L46" s="67"/>
    </row>
    <row r="47" spans="1:12" x14ac:dyDescent="0.25">
      <c r="A47" s="80" t="s">
        <v>345</v>
      </c>
      <c r="B47" s="34"/>
      <c r="C47" s="60"/>
      <c r="D47" s="60"/>
      <c r="E47" s="61"/>
      <c r="F47" s="62"/>
      <c r="G47" s="60"/>
      <c r="H47" s="61"/>
      <c r="I47" s="63"/>
      <c r="J47" s="64"/>
      <c r="K47" s="60"/>
      <c r="L47" s="61"/>
    </row>
    <row r="48" spans="1:12" x14ac:dyDescent="0.25">
      <c r="A48" s="345" t="s">
        <v>346</v>
      </c>
      <c r="B48" s="317">
        <v>5</v>
      </c>
      <c r="C48" s="110">
        <f>SUM(C45:C47)</f>
        <v>0</v>
      </c>
      <c r="D48" s="110">
        <f t="shared" ref="D48:L48" si="13">SUM(D45:D47)</f>
        <v>0</v>
      </c>
      <c r="E48" s="111">
        <f t="shared" si="13"/>
        <v>0</v>
      </c>
      <c r="F48" s="112">
        <f t="shared" si="13"/>
        <v>0</v>
      </c>
      <c r="G48" s="110">
        <f t="shared" si="13"/>
        <v>0</v>
      </c>
      <c r="H48" s="111">
        <f t="shared" si="13"/>
        <v>0</v>
      </c>
      <c r="I48" s="113">
        <f t="shared" si="13"/>
        <v>0</v>
      </c>
      <c r="J48" s="114">
        <f t="shared" si="13"/>
        <v>0</v>
      </c>
      <c r="K48" s="110">
        <f t="shared" si="13"/>
        <v>0</v>
      </c>
      <c r="L48" s="111">
        <f t="shared" si="13"/>
        <v>0</v>
      </c>
    </row>
    <row r="49" spans="1:12" x14ac:dyDescent="0.25">
      <c r="A49" s="115" t="str">
        <f>head27a</f>
        <v>References</v>
      </c>
      <c r="B49" s="276"/>
      <c r="C49" s="279"/>
      <c r="D49" s="279"/>
      <c r="E49" s="279"/>
      <c r="F49" s="279"/>
      <c r="G49" s="279"/>
      <c r="H49" s="279"/>
      <c r="I49" s="279"/>
      <c r="J49" s="279"/>
      <c r="K49" s="279"/>
      <c r="L49" s="279"/>
    </row>
    <row r="50" spans="1:12" x14ac:dyDescent="0.25">
      <c r="A50" s="2521" t="s">
        <v>347</v>
      </c>
      <c r="B50" s="2521"/>
      <c r="C50" s="2521"/>
      <c r="D50" s="2521"/>
      <c r="E50" s="2521"/>
      <c r="F50" s="2521"/>
      <c r="G50" s="2521"/>
      <c r="H50" s="2521"/>
      <c r="I50" s="2521"/>
      <c r="J50" s="2521"/>
      <c r="K50" s="2521"/>
      <c r="L50" s="2521"/>
    </row>
    <row r="51" spans="1:12" x14ac:dyDescent="0.25">
      <c r="A51" s="119" t="s">
        <v>348</v>
      </c>
      <c r="B51" s="119"/>
      <c r="C51" s="119"/>
      <c r="D51" s="119"/>
      <c r="E51" s="119"/>
      <c r="F51" s="119"/>
      <c r="G51" s="119"/>
      <c r="H51" s="119"/>
      <c r="I51" s="119"/>
      <c r="J51" s="119"/>
      <c r="K51" s="119"/>
      <c r="L51" s="119"/>
    </row>
    <row r="52" spans="1:12" x14ac:dyDescent="0.25">
      <c r="A52" s="119" t="s">
        <v>349</v>
      </c>
      <c r="B52" s="119"/>
      <c r="C52" s="119"/>
      <c r="D52" s="119"/>
      <c r="E52" s="119"/>
      <c r="F52" s="119"/>
      <c r="G52" s="119"/>
      <c r="H52" s="119"/>
      <c r="I52" s="119"/>
      <c r="J52" s="119"/>
      <c r="K52" s="119"/>
      <c r="L52" s="119"/>
    </row>
    <row r="53" spans="1:12" x14ac:dyDescent="0.25">
      <c r="A53" s="119" t="s">
        <v>350</v>
      </c>
      <c r="B53" s="119"/>
      <c r="C53" s="119"/>
      <c r="D53" s="119"/>
      <c r="E53" s="346"/>
      <c r="F53" s="346"/>
      <c r="G53" s="119"/>
      <c r="H53" s="119"/>
      <c r="I53" s="119"/>
      <c r="J53" s="119"/>
      <c r="K53" s="119"/>
      <c r="L53" s="119"/>
    </row>
    <row r="54" spans="1:12" x14ac:dyDescent="0.25">
      <c r="A54" s="119" t="s">
        <v>351</v>
      </c>
      <c r="B54" s="276"/>
      <c r="C54" s="278"/>
      <c r="D54" s="278"/>
      <c r="E54" s="279"/>
      <c r="F54" s="279"/>
      <c r="G54" s="279"/>
      <c r="H54" s="279"/>
      <c r="I54" s="279"/>
      <c r="J54" s="279"/>
      <c r="K54" s="279"/>
      <c r="L54" s="279"/>
    </row>
    <row r="55" spans="1:12" x14ac:dyDescent="0.25">
      <c r="A55" s="327" t="s">
        <v>308</v>
      </c>
      <c r="B55" s="276"/>
      <c r="C55" s="347">
        <f t="shared" ref="C55:L55" si="14">C42-C48</f>
        <v>0</v>
      </c>
      <c r="D55" s="347">
        <f t="shared" si="14"/>
        <v>0</v>
      </c>
      <c r="E55" s="347">
        <f t="shared" si="14"/>
        <v>0</v>
      </c>
      <c r="F55" s="347">
        <f t="shared" si="14"/>
        <v>-9864750</v>
      </c>
      <c r="G55" s="347">
        <f t="shared" ca="1" si="14"/>
        <v>-10871640.76000005</v>
      </c>
      <c r="H55" s="347">
        <f t="shared" ca="1" si="14"/>
        <v>-1248107.5600000024</v>
      </c>
      <c r="I55" s="347">
        <f t="shared" ca="1" si="14"/>
        <v>-20363203.819999963</v>
      </c>
      <c r="J55" s="347">
        <f t="shared" si="14"/>
        <v>0</v>
      </c>
      <c r="K55" s="347">
        <f t="shared" si="14"/>
        <v>0</v>
      </c>
      <c r="L55" s="347">
        <f t="shared" si="14"/>
        <v>0</v>
      </c>
    </row>
  </sheetData>
  <mergeCells count="5">
    <mergeCell ref="F2:I2"/>
    <mergeCell ref="J2:L2"/>
    <mergeCell ref="A50:L50"/>
    <mergeCell ref="A2:A3"/>
    <mergeCell ref="B2:B3"/>
  </mergeCell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88"/>
  <sheetViews>
    <sheetView workbookViewId="0">
      <selection activeCell="D2" sqref="D2"/>
    </sheetView>
  </sheetViews>
  <sheetFormatPr defaultRowHeight="15" x14ac:dyDescent="0.25"/>
  <cols>
    <col min="1" max="1" width="30.7109375" style="2" customWidth="1"/>
    <col min="2" max="2" width="3.85546875" style="2" customWidth="1"/>
    <col min="3" max="11" width="9.28515625" style="2" customWidth="1"/>
    <col min="12" max="16384" width="9.140625" style="2"/>
  </cols>
  <sheetData>
    <row r="1" spans="1:11" x14ac:dyDescent="0.25">
      <c r="A1" s="569" t="s">
        <v>549</v>
      </c>
      <c r="B1" s="569"/>
      <c r="C1" s="569"/>
      <c r="D1" s="569"/>
      <c r="E1" s="569"/>
      <c r="F1" s="569"/>
      <c r="G1" s="569"/>
      <c r="H1" s="569"/>
      <c r="I1" s="569"/>
      <c r="J1" s="569"/>
      <c r="K1" s="569"/>
    </row>
    <row r="2" spans="1:11" x14ac:dyDescent="0.25">
      <c r="A2" s="2522" t="s">
        <v>35</v>
      </c>
      <c r="B2" s="2524" t="s">
        <v>128</v>
      </c>
      <c r="C2" s="13" t="s">
        <v>1673</v>
      </c>
      <c r="D2" s="158" t="s">
        <v>1621</v>
      </c>
      <c r="E2" s="1950" t="s">
        <v>1618</v>
      </c>
      <c r="F2" s="2510" t="s">
        <v>1619</v>
      </c>
      <c r="G2" s="2511"/>
      <c r="H2" s="2512"/>
      <c r="I2" s="2513" t="s">
        <v>546</v>
      </c>
      <c r="J2" s="2514"/>
      <c r="K2" s="2515"/>
    </row>
    <row r="3" spans="1:11" ht="25.5" x14ac:dyDescent="0.25">
      <c r="A3" s="2523"/>
      <c r="B3" s="2525"/>
      <c r="C3" s="160" t="s">
        <v>539</v>
      </c>
      <c r="D3" s="161" t="s">
        <v>539</v>
      </c>
      <c r="E3" s="162" t="s">
        <v>539</v>
      </c>
      <c r="F3" s="691" t="s">
        <v>98</v>
      </c>
      <c r="G3" s="160" t="s">
        <v>540</v>
      </c>
      <c r="H3" s="162" t="s">
        <v>541</v>
      </c>
      <c r="I3" s="691" t="s">
        <v>543</v>
      </c>
      <c r="J3" s="160" t="s">
        <v>544</v>
      </c>
      <c r="K3" s="162" t="s">
        <v>545</v>
      </c>
    </row>
    <row r="4" spans="1:11" x14ac:dyDescent="0.25">
      <c r="A4" s="724" t="s">
        <v>460</v>
      </c>
      <c r="B4" s="725">
        <v>1</v>
      </c>
      <c r="C4" s="726"/>
      <c r="D4" s="726"/>
      <c r="E4" s="727"/>
      <c r="F4" s="728"/>
      <c r="G4" s="726"/>
      <c r="H4" s="727"/>
      <c r="I4" s="236"/>
      <c r="J4" s="234"/>
      <c r="K4" s="249"/>
    </row>
    <row r="5" spans="1:11" x14ac:dyDescent="0.25">
      <c r="A5" s="729" t="s">
        <v>461</v>
      </c>
      <c r="B5" s="725"/>
      <c r="C5" s="730"/>
      <c r="D5" s="730"/>
      <c r="E5" s="731"/>
      <c r="F5" s="732"/>
      <c r="G5" s="730"/>
      <c r="H5" s="731"/>
      <c r="I5" s="244"/>
      <c r="J5" s="240"/>
      <c r="K5" s="241"/>
    </row>
    <row r="6" spans="1:11" x14ac:dyDescent="0.25">
      <c r="A6" s="571" t="s">
        <v>462</v>
      </c>
      <c r="B6" s="252"/>
      <c r="C6" s="60">
        <v>856567</v>
      </c>
      <c r="D6" s="60">
        <v>545664</v>
      </c>
      <c r="E6" s="61">
        <v>654684</v>
      </c>
      <c r="F6" s="62"/>
      <c r="G6" s="60"/>
      <c r="H6" s="61">
        <v>845644</v>
      </c>
      <c r="I6" s="64"/>
      <c r="J6" s="60"/>
      <c r="K6" s="61"/>
    </row>
    <row r="7" spans="1:11" x14ac:dyDescent="0.25">
      <c r="A7" s="571" t="s">
        <v>463</v>
      </c>
      <c r="B7" s="252"/>
      <c r="C7" s="60">
        <v>646856</v>
      </c>
      <c r="D7" s="60">
        <v>865456</v>
      </c>
      <c r="E7" s="61">
        <v>456486</v>
      </c>
      <c r="F7" s="62"/>
      <c r="G7" s="60"/>
      <c r="H7" s="61">
        <v>486454</v>
      </c>
      <c r="I7" s="64"/>
      <c r="J7" s="60"/>
      <c r="K7" s="61"/>
    </row>
    <row r="8" spans="1:11" x14ac:dyDescent="0.25">
      <c r="A8" s="571" t="s">
        <v>464</v>
      </c>
      <c r="B8" s="252">
        <v>2</v>
      </c>
      <c r="C8" s="60">
        <v>486456</v>
      </c>
      <c r="D8" s="60">
        <v>486468</v>
      </c>
      <c r="E8" s="61">
        <v>464864</v>
      </c>
      <c r="F8" s="62"/>
      <c r="G8" s="60"/>
      <c r="H8" s="61">
        <v>546486</v>
      </c>
      <c r="I8" s="64"/>
      <c r="J8" s="60"/>
      <c r="K8" s="61"/>
    </row>
    <row r="9" spans="1:11" x14ac:dyDescent="0.25">
      <c r="A9" s="571" t="s">
        <v>465</v>
      </c>
      <c r="B9" s="252">
        <v>4</v>
      </c>
      <c r="C9" s="60"/>
      <c r="D9" s="60"/>
      <c r="E9" s="61"/>
      <c r="F9" s="62"/>
      <c r="G9" s="60"/>
      <c r="H9" s="61"/>
      <c r="I9" s="64"/>
      <c r="J9" s="60"/>
      <c r="K9" s="61"/>
    </row>
    <row r="10" spans="1:11" x14ac:dyDescent="0.25">
      <c r="A10" s="572" t="s">
        <v>466</v>
      </c>
      <c r="B10" s="252"/>
      <c r="C10" s="573">
        <f>SUM(C6:C9)</f>
        <v>1989879</v>
      </c>
      <c r="D10" s="573">
        <f t="shared" ref="D10:K10" si="0">SUM(D6:D9)</f>
        <v>1897588</v>
      </c>
      <c r="E10" s="574">
        <f t="shared" si="0"/>
        <v>1576034</v>
      </c>
      <c r="F10" s="575">
        <f t="shared" si="0"/>
        <v>0</v>
      </c>
      <c r="G10" s="573">
        <f t="shared" si="0"/>
        <v>0</v>
      </c>
      <c r="H10" s="574">
        <f t="shared" si="0"/>
        <v>1878584</v>
      </c>
      <c r="I10" s="576">
        <f t="shared" si="0"/>
        <v>0</v>
      </c>
      <c r="J10" s="573">
        <f t="shared" si="0"/>
        <v>0</v>
      </c>
      <c r="K10" s="574">
        <f t="shared" si="0"/>
        <v>0</v>
      </c>
    </row>
    <row r="11" spans="1:11" x14ac:dyDescent="0.25">
      <c r="A11" s="571" t="s">
        <v>467</v>
      </c>
      <c r="B11" s="252">
        <v>3</v>
      </c>
      <c r="C11" s="60"/>
      <c r="D11" s="60"/>
      <c r="E11" s="61"/>
      <c r="F11" s="62"/>
      <c r="G11" s="60"/>
      <c r="H11" s="61"/>
      <c r="I11" s="64"/>
      <c r="J11" s="60"/>
      <c r="K11" s="61"/>
    </row>
    <row r="12" spans="1:11" x14ac:dyDescent="0.25">
      <c r="A12" s="571" t="s">
        <v>468</v>
      </c>
      <c r="B12" s="252">
        <f>B9</f>
        <v>4</v>
      </c>
      <c r="C12" s="60">
        <v>486456</v>
      </c>
      <c r="D12" s="60">
        <v>486456</v>
      </c>
      <c r="E12" s="61">
        <v>486456</v>
      </c>
      <c r="F12" s="62"/>
      <c r="G12" s="60"/>
      <c r="H12" s="61">
        <v>486456</v>
      </c>
      <c r="I12" s="64"/>
      <c r="J12" s="60"/>
      <c r="K12" s="61"/>
    </row>
    <row r="13" spans="1:11" x14ac:dyDescent="0.25">
      <c r="A13" s="571" t="s">
        <v>469</v>
      </c>
      <c r="B13" s="252"/>
      <c r="C13" s="60"/>
      <c r="D13" s="60"/>
      <c r="E13" s="61"/>
      <c r="F13" s="62"/>
      <c r="G13" s="60"/>
      <c r="H13" s="61"/>
      <c r="I13" s="64"/>
      <c r="J13" s="60"/>
      <c r="K13" s="61"/>
    </row>
    <row r="14" spans="1:11" x14ac:dyDescent="0.25">
      <c r="A14" s="572" t="s">
        <v>470</v>
      </c>
      <c r="B14" s="252"/>
      <c r="C14" s="577">
        <f>SUM(C11:C13)</f>
        <v>486456</v>
      </c>
      <c r="D14" s="577">
        <v>358684</v>
      </c>
      <c r="E14" s="578">
        <v>865485</v>
      </c>
      <c r="F14" s="579">
        <f t="shared" ref="F14:K14" si="1">SUM(F11:F13)</f>
        <v>0</v>
      </c>
      <c r="G14" s="577">
        <f t="shared" si="1"/>
        <v>0</v>
      </c>
      <c r="H14" s="578">
        <f t="shared" si="1"/>
        <v>486456</v>
      </c>
      <c r="I14" s="581">
        <f t="shared" si="1"/>
        <v>0</v>
      </c>
      <c r="J14" s="577">
        <f t="shared" si="1"/>
        <v>0</v>
      </c>
      <c r="K14" s="578">
        <f t="shared" si="1"/>
        <v>0</v>
      </c>
    </row>
    <row r="15" spans="1:11" x14ac:dyDescent="0.25">
      <c r="A15" s="653" t="s">
        <v>435</v>
      </c>
      <c r="B15" s="628">
        <v>5</v>
      </c>
      <c r="C15" s="629">
        <f>C10+C14</f>
        <v>2476335</v>
      </c>
      <c r="D15" s="629">
        <f t="shared" ref="D15:K15" si="2">D10+D14</f>
        <v>2256272</v>
      </c>
      <c r="E15" s="630">
        <f t="shared" si="2"/>
        <v>2441519</v>
      </c>
      <c r="F15" s="631">
        <f t="shared" si="2"/>
        <v>0</v>
      </c>
      <c r="G15" s="629">
        <f t="shared" si="2"/>
        <v>0</v>
      </c>
      <c r="H15" s="630">
        <f t="shared" si="2"/>
        <v>2365040</v>
      </c>
      <c r="I15" s="587">
        <f t="shared" si="2"/>
        <v>0</v>
      </c>
      <c r="J15" s="583">
        <f t="shared" si="2"/>
        <v>0</v>
      </c>
      <c r="K15" s="584">
        <f t="shared" si="2"/>
        <v>0</v>
      </c>
    </row>
    <row r="16" spans="1:11" x14ac:dyDescent="0.25">
      <c r="A16" s="570" t="s">
        <v>471</v>
      </c>
      <c r="B16" s="252"/>
      <c r="C16" s="240"/>
      <c r="D16" s="240"/>
      <c r="E16" s="241"/>
      <c r="F16" s="242"/>
      <c r="G16" s="240"/>
      <c r="H16" s="241"/>
      <c r="I16" s="244"/>
      <c r="J16" s="240"/>
      <c r="K16" s="241"/>
    </row>
    <row r="17" spans="1:11" x14ac:dyDescent="0.25">
      <c r="A17" s="571" t="s">
        <v>472</v>
      </c>
      <c r="B17" s="252"/>
      <c r="C17" s="60">
        <v>942223.70000000007</v>
      </c>
      <c r="D17" s="60">
        <v>600230.40000000002</v>
      </c>
      <c r="E17" s="61">
        <v>720152.4</v>
      </c>
      <c r="F17" s="62"/>
      <c r="G17" s="60"/>
      <c r="H17" s="61">
        <v>830208.4</v>
      </c>
      <c r="I17" s="64"/>
      <c r="J17" s="60"/>
      <c r="K17" s="61"/>
    </row>
    <row r="18" spans="1:11" x14ac:dyDescent="0.25">
      <c r="A18" s="571" t="s">
        <v>473</v>
      </c>
      <c r="B18" s="252"/>
      <c r="C18" s="60">
        <v>711541.60000000009</v>
      </c>
      <c r="D18" s="60">
        <v>952001.60000000009</v>
      </c>
      <c r="E18" s="61">
        <v>502134.60000000003</v>
      </c>
      <c r="F18" s="62"/>
      <c r="G18" s="60"/>
      <c r="H18" s="61">
        <v>535099.4</v>
      </c>
      <c r="I18" s="64"/>
      <c r="J18" s="60"/>
      <c r="K18" s="61"/>
    </row>
    <row r="19" spans="1:11" x14ac:dyDescent="0.25">
      <c r="A19" s="571" t="s">
        <v>7</v>
      </c>
      <c r="B19" s="252"/>
      <c r="C19" s="60">
        <v>535101.60000000009</v>
      </c>
      <c r="D19" s="60">
        <v>535114.80000000005</v>
      </c>
      <c r="E19" s="61">
        <v>511350.4</v>
      </c>
      <c r="F19" s="62"/>
      <c r="G19" s="60"/>
      <c r="H19" s="61">
        <v>601134.60000000009</v>
      </c>
      <c r="I19" s="64"/>
      <c r="J19" s="60"/>
      <c r="K19" s="61"/>
    </row>
    <row r="20" spans="1:11" x14ac:dyDescent="0.25">
      <c r="A20" s="571" t="s">
        <v>474</v>
      </c>
      <c r="B20" s="252"/>
      <c r="C20" s="60">
        <v>123545</v>
      </c>
      <c r="D20" s="60">
        <v>135125</v>
      </c>
      <c r="E20" s="61">
        <v>102545</v>
      </c>
      <c r="F20" s="62"/>
      <c r="G20" s="60"/>
      <c r="H20" s="61">
        <v>100125</v>
      </c>
      <c r="I20" s="64"/>
      <c r="J20" s="60"/>
      <c r="K20" s="61"/>
    </row>
    <row r="21" spans="1:11" x14ac:dyDescent="0.25">
      <c r="A21" s="571" t="s">
        <v>475</v>
      </c>
      <c r="B21" s="252"/>
      <c r="C21" s="60">
        <v>12545</v>
      </c>
      <c r="D21" s="60">
        <v>13453</v>
      </c>
      <c r="E21" s="61">
        <v>14521</v>
      </c>
      <c r="F21" s="62"/>
      <c r="G21" s="60"/>
      <c r="H21" s="61">
        <v>11245</v>
      </c>
      <c r="I21" s="64"/>
      <c r="J21" s="60"/>
      <c r="K21" s="61"/>
    </row>
    <row r="22" spans="1:11" x14ac:dyDescent="0.25">
      <c r="A22" s="572" t="str">
        <f>$A$10</f>
        <v>Minimum Service Level and Above sub-total</v>
      </c>
      <c r="B22" s="252"/>
      <c r="C22" s="573">
        <f>SUM(C17:C21)</f>
        <v>2324956.9000000004</v>
      </c>
      <c r="D22" s="573">
        <f t="shared" ref="D22:K22" si="3">SUM(D17:D21)</f>
        <v>2235924.7999999998</v>
      </c>
      <c r="E22" s="574">
        <f t="shared" si="3"/>
        <v>1850703.4</v>
      </c>
      <c r="F22" s="575">
        <f t="shared" si="3"/>
        <v>0</v>
      </c>
      <c r="G22" s="573">
        <f t="shared" si="3"/>
        <v>0</v>
      </c>
      <c r="H22" s="574">
        <f t="shared" si="3"/>
        <v>2077812.4000000001</v>
      </c>
      <c r="I22" s="576">
        <f t="shared" si="3"/>
        <v>0</v>
      </c>
      <c r="J22" s="573">
        <f t="shared" si="3"/>
        <v>0</v>
      </c>
      <c r="K22" s="574">
        <f t="shared" si="3"/>
        <v>0</v>
      </c>
    </row>
    <row r="23" spans="1:11" x14ac:dyDescent="0.25">
      <c r="A23" s="571" t="s">
        <v>476</v>
      </c>
      <c r="B23" s="252"/>
      <c r="C23" s="60">
        <v>502133.50000000006</v>
      </c>
      <c r="D23" s="60">
        <v>952110.50000000012</v>
      </c>
      <c r="E23" s="61">
        <v>937909.50000000012</v>
      </c>
      <c r="F23" s="62"/>
      <c r="G23" s="60"/>
      <c r="H23" s="61">
        <v>720329.5</v>
      </c>
      <c r="I23" s="64"/>
      <c r="J23" s="60"/>
      <c r="K23" s="61"/>
    </row>
    <row r="24" spans="1:11" x14ac:dyDescent="0.25">
      <c r="A24" s="571" t="s">
        <v>477</v>
      </c>
      <c r="B24" s="252"/>
      <c r="C24" s="60">
        <v>535101.60000000009</v>
      </c>
      <c r="D24" s="60">
        <v>535101.60000000009</v>
      </c>
      <c r="E24" s="61">
        <v>535101.60000000009</v>
      </c>
      <c r="F24" s="62"/>
      <c r="G24" s="60"/>
      <c r="H24" s="61">
        <v>535101.60000000009</v>
      </c>
      <c r="I24" s="64"/>
      <c r="J24" s="60"/>
      <c r="K24" s="61"/>
    </row>
    <row r="25" spans="1:11" x14ac:dyDescent="0.25">
      <c r="A25" s="571" t="s">
        <v>478</v>
      </c>
      <c r="B25" s="252"/>
      <c r="C25" s="60">
        <v>10245</v>
      </c>
      <c r="D25" s="60">
        <v>11254</v>
      </c>
      <c r="E25" s="61">
        <v>12451</v>
      </c>
      <c r="F25" s="62"/>
      <c r="G25" s="60"/>
      <c r="H25" s="61">
        <v>15458</v>
      </c>
      <c r="I25" s="64"/>
      <c r="J25" s="60"/>
      <c r="K25" s="61"/>
    </row>
    <row r="26" spans="1:11" x14ac:dyDescent="0.25">
      <c r="A26" s="572" t="str">
        <f>$A$14</f>
        <v>Below Minimum Service Level sub-total</v>
      </c>
      <c r="B26" s="252"/>
      <c r="C26" s="577">
        <f>SUM(C23:C25)</f>
        <v>1047480.1000000001</v>
      </c>
      <c r="D26" s="577">
        <f t="shared" ref="D26:K26" si="4">SUM(D23:D25)</f>
        <v>1498466.1</v>
      </c>
      <c r="E26" s="578">
        <f t="shared" si="4"/>
        <v>1485462.1</v>
      </c>
      <c r="F26" s="579">
        <f t="shared" si="4"/>
        <v>0</v>
      </c>
      <c r="G26" s="577">
        <f t="shared" si="4"/>
        <v>0</v>
      </c>
      <c r="H26" s="578">
        <f t="shared" si="4"/>
        <v>1270889.1000000001</v>
      </c>
      <c r="I26" s="581">
        <f t="shared" si="4"/>
        <v>0</v>
      </c>
      <c r="J26" s="577">
        <f t="shared" si="4"/>
        <v>0</v>
      </c>
      <c r="K26" s="578">
        <f t="shared" si="4"/>
        <v>0</v>
      </c>
    </row>
    <row r="27" spans="1:11" x14ac:dyDescent="0.25">
      <c r="A27" s="653" t="str">
        <f>$A$15</f>
        <v>Total number of households</v>
      </c>
      <c r="B27" s="628">
        <f>$B$15</f>
        <v>5</v>
      </c>
      <c r="C27" s="629">
        <f>C22+C26</f>
        <v>3372437.0000000005</v>
      </c>
      <c r="D27" s="629">
        <f t="shared" ref="D27:K27" si="5">D22+D26</f>
        <v>3734390.9</v>
      </c>
      <c r="E27" s="630">
        <f t="shared" si="5"/>
        <v>3336165.5</v>
      </c>
      <c r="F27" s="631">
        <f t="shared" si="5"/>
        <v>0</v>
      </c>
      <c r="G27" s="629">
        <f t="shared" si="5"/>
        <v>0</v>
      </c>
      <c r="H27" s="630">
        <f t="shared" si="5"/>
        <v>3348701.5</v>
      </c>
      <c r="I27" s="587">
        <f t="shared" si="5"/>
        <v>0</v>
      </c>
      <c r="J27" s="583">
        <f t="shared" si="5"/>
        <v>0</v>
      </c>
      <c r="K27" s="584">
        <f t="shared" si="5"/>
        <v>0</v>
      </c>
    </row>
    <row r="28" spans="1:11" x14ac:dyDescent="0.25">
      <c r="A28" s="570" t="s">
        <v>479</v>
      </c>
      <c r="B28" s="252"/>
      <c r="C28" s="240"/>
      <c r="D28" s="240"/>
      <c r="E28" s="241"/>
      <c r="F28" s="242"/>
      <c r="G28" s="240"/>
      <c r="H28" s="241"/>
      <c r="I28" s="244"/>
      <c r="J28" s="240"/>
      <c r="K28" s="241"/>
    </row>
    <row r="29" spans="1:11" x14ac:dyDescent="0.25">
      <c r="A29" s="571" t="s">
        <v>480</v>
      </c>
      <c r="B29" s="252"/>
      <c r="C29" s="60">
        <v>654845</v>
      </c>
      <c r="D29" s="60">
        <v>546845</v>
      </c>
      <c r="E29" s="61">
        <v>564825</v>
      </c>
      <c r="F29" s="62"/>
      <c r="G29" s="60"/>
      <c r="H29" s="61">
        <v>523455</v>
      </c>
      <c r="I29" s="64"/>
      <c r="J29" s="60"/>
      <c r="K29" s="61"/>
    </row>
    <row r="30" spans="1:11" x14ac:dyDescent="0.25">
      <c r="A30" s="571" t="s">
        <v>481</v>
      </c>
      <c r="B30" s="252"/>
      <c r="C30" s="60">
        <v>564864</v>
      </c>
      <c r="D30" s="60">
        <v>586886</v>
      </c>
      <c r="E30" s="61">
        <v>845686</v>
      </c>
      <c r="F30" s="62"/>
      <c r="G30" s="60"/>
      <c r="H30" s="61">
        <v>564865</v>
      </c>
      <c r="I30" s="64"/>
      <c r="J30" s="60"/>
      <c r="K30" s="61"/>
    </row>
    <row r="31" spans="1:11" x14ac:dyDescent="0.25">
      <c r="A31" s="572" t="str">
        <f>$A$10</f>
        <v>Minimum Service Level and Above sub-total</v>
      </c>
      <c r="B31" s="252"/>
      <c r="C31" s="573">
        <f>SUM(C29:C30)</f>
        <v>1219709</v>
      </c>
      <c r="D31" s="573">
        <f t="shared" ref="D31:K31" si="6">SUM(D29:D30)</f>
        <v>1133731</v>
      </c>
      <c r="E31" s="574">
        <f t="shared" si="6"/>
        <v>1410511</v>
      </c>
      <c r="F31" s="575">
        <f t="shared" si="6"/>
        <v>0</v>
      </c>
      <c r="G31" s="573">
        <f t="shared" si="6"/>
        <v>0</v>
      </c>
      <c r="H31" s="574">
        <f t="shared" si="6"/>
        <v>1088320</v>
      </c>
      <c r="I31" s="576">
        <f t="shared" si="6"/>
        <v>0</v>
      </c>
      <c r="J31" s="573">
        <f t="shared" si="6"/>
        <v>0</v>
      </c>
      <c r="K31" s="574">
        <f t="shared" si="6"/>
        <v>0</v>
      </c>
    </row>
    <row r="32" spans="1:11" x14ac:dyDescent="0.25">
      <c r="A32" s="571" t="s">
        <v>482</v>
      </c>
      <c r="B32" s="252"/>
      <c r="C32" s="60">
        <v>112453</v>
      </c>
      <c r="D32" s="60">
        <v>123451</v>
      </c>
      <c r="E32" s="61">
        <v>123544</v>
      </c>
      <c r="F32" s="62"/>
      <c r="G32" s="60"/>
      <c r="H32" s="61">
        <v>123544</v>
      </c>
      <c r="I32" s="64"/>
      <c r="J32" s="60"/>
      <c r="K32" s="61"/>
    </row>
    <row r="33" spans="1:11" x14ac:dyDescent="0.25">
      <c r="A33" s="571" t="s">
        <v>483</v>
      </c>
      <c r="B33" s="252"/>
      <c r="C33" s="60">
        <v>954684</v>
      </c>
      <c r="D33" s="60">
        <v>864568</v>
      </c>
      <c r="E33" s="61">
        <v>564865</v>
      </c>
      <c r="F33" s="62"/>
      <c r="G33" s="60"/>
      <c r="H33" s="61">
        <v>486568</v>
      </c>
      <c r="I33" s="64"/>
      <c r="J33" s="60"/>
      <c r="K33" s="61"/>
    </row>
    <row r="34" spans="1:11" x14ac:dyDescent="0.25">
      <c r="A34" s="571" t="s">
        <v>484</v>
      </c>
      <c r="B34" s="252"/>
      <c r="C34" s="60">
        <v>23544</v>
      </c>
      <c r="D34" s="60">
        <v>25634</v>
      </c>
      <c r="E34" s="61">
        <v>28213</v>
      </c>
      <c r="F34" s="62"/>
      <c r="G34" s="60"/>
      <c r="H34" s="61">
        <v>54215</v>
      </c>
      <c r="I34" s="64"/>
      <c r="J34" s="60"/>
      <c r="K34" s="61"/>
    </row>
    <row r="35" spans="1:11" x14ac:dyDescent="0.25">
      <c r="A35" s="572" t="str">
        <f>$A$14</f>
        <v>Below Minimum Service Level sub-total</v>
      </c>
      <c r="B35" s="252"/>
      <c r="C35" s="577">
        <f>SUM(C32:C34)</f>
        <v>1090681</v>
      </c>
      <c r="D35" s="577">
        <f t="shared" ref="D35:K35" si="7">SUM(D32:D34)</f>
        <v>1013653</v>
      </c>
      <c r="E35" s="578">
        <f t="shared" si="7"/>
        <v>716622</v>
      </c>
      <c r="F35" s="579">
        <f t="shared" si="7"/>
        <v>0</v>
      </c>
      <c r="G35" s="577">
        <f t="shared" si="7"/>
        <v>0</v>
      </c>
      <c r="H35" s="578">
        <f t="shared" si="7"/>
        <v>664327</v>
      </c>
      <c r="I35" s="581">
        <f t="shared" si="7"/>
        <v>0</v>
      </c>
      <c r="J35" s="577">
        <f t="shared" si="7"/>
        <v>0</v>
      </c>
      <c r="K35" s="578">
        <f t="shared" si="7"/>
        <v>0</v>
      </c>
    </row>
    <row r="36" spans="1:11" x14ac:dyDescent="0.25">
      <c r="A36" s="653" t="str">
        <f>$A$15</f>
        <v>Total number of households</v>
      </c>
      <c r="B36" s="628">
        <f>$B$15</f>
        <v>5</v>
      </c>
      <c r="C36" s="658">
        <f>C31+C35</f>
        <v>2310390</v>
      </c>
      <c r="D36" s="658">
        <f t="shared" ref="D36:K36" si="8">D31+D35</f>
        <v>2147384</v>
      </c>
      <c r="E36" s="659">
        <f t="shared" si="8"/>
        <v>2127133</v>
      </c>
      <c r="F36" s="660">
        <f t="shared" si="8"/>
        <v>0</v>
      </c>
      <c r="G36" s="658">
        <f t="shared" si="8"/>
        <v>0</v>
      </c>
      <c r="H36" s="659">
        <f t="shared" si="8"/>
        <v>1752647</v>
      </c>
      <c r="I36" s="576">
        <f t="shared" si="8"/>
        <v>0</v>
      </c>
      <c r="J36" s="573">
        <f t="shared" si="8"/>
        <v>0</v>
      </c>
      <c r="K36" s="574">
        <f t="shared" si="8"/>
        <v>0</v>
      </c>
    </row>
    <row r="37" spans="1:11" x14ac:dyDescent="0.25">
      <c r="A37" s="570" t="s">
        <v>485</v>
      </c>
      <c r="B37" s="252"/>
      <c r="C37" s="240"/>
      <c r="D37" s="240"/>
      <c r="E37" s="241"/>
      <c r="F37" s="242"/>
      <c r="G37" s="240"/>
      <c r="H37" s="243"/>
      <c r="I37" s="244"/>
      <c r="J37" s="240"/>
      <c r="K37" s="241"/>
    </row>
    <row r="38" spans="1:11" x14ac:dyDescent="0.25">
      <c r="A38" s="571" t="s">
        <v>486</v>
      </c>
      <c r="B38" s="252"/>
      <c r="C38" s="588">
        <v>2895485</v>
      </c>
      <c r="D38" s="588">
        <v>2684568</v>
      </c>
      <c r="E38" s="589">
        <v>2845684</v>
      </c>
      <c r="F38" s="590"/>
      <c r="G38" s="588"/>
      <c r="H38" s="591">
        <v>2235452</v>
      </c>
      <c r="I38" s="592"/>
      <c r="J38" s="588"/>
      <c r="K38" s="589"/>
    </row>
    <row r="39" spans="1:11" x14ac:dyDescent="0.25">
      <c r="A39" s="572" t="str">
        <f>$A$10</f>
        <v>Minimum Service Level and Above sub-total</v>
      </c>
      <c r="B39" s="252"/>
      <c r="C39" s="240">
        <f>SUM(C38)</f>
        <v>2895485</v>
      </c>
      <c r="D39" s="240">
        <f t="shared" ref="D39:K39" si="9">SUM(D38)</f>
        <v>2684568</v>
      </c>
      <c r="E39" s="241">
        <f t="shared" si="9"/>
        <v>2845684</v>
      </c>
      <c r="F39" s="242">
        <f t="shared" si="9"/>
        <v>0</v>
      </c>
      <c r="G39" s="240">
        <f t="shared" si="9"/>
        <v>0</v>
      </c>
      <c r="H39" s="243">
        <f t="shared" si="9"/>
        <v>2235452</v>
      </c>
      <c r="I39" s="244">
        <f t="shared" si="9"/>
        <v>0</v>
      </c>
      <c r="J39" s="240">
        <f t="shared" si="9"/>
        <v>0</v>
      </c>
      <c r="K39" s="241">
        <f t="shared" si="9"/>
        <v>0</v>
      </c>
    </row>
    <row r="40" spans="1:11" x14ac:dyDescent="0.25">
      <c r="A40" s="571" t="s">
        <v>487</v>
      </c>
      <c r="B40" s="252"/>
      <c r="C40" s="60">
        <v>654845</v>
      </c>
      <c r="D40" s="60">
        <v>546845</v>
      </c>
      <c r="E40" s="61">
        <v>564825</v>
      </c>
      <c r="F40" s="62"/>
      <c r="G40" s="60"/>
      <c r="H40" s="61">
        <v>523455</v>
      </c>
      <c r="I40" s="64"/>
      <c r="J40" s="60"/>
      <c r="K40" s="61"/>
    </row>
    <row r="41" spans="1:11" x14ac:dyDescent="0.25">
      <c r="A41" s="571" t="s">
        <v>488</v>
      </c>
      <c r="B41" s="252"/>
      <c r="C41" s="60">
        <v>865486</v>
      </c>
      <c r="D41" s="60">
        <v>845648</v>
      </c>
      <c r="E41" s="61">
        <v>486545</v>
      </c>
      <c r="F41" s="62"/>
      <c r="G41" s="60"/>
      <c r="H41" s="63">
        <v>864585</v>
      </c>
      <c r="I41" s="64"/>
      <c r="J41" s="60"/>
      <c r="K41" s="61"/>
    </row>
    <row r="42" spans="1:11" x14ac:dyDescent="0.25">
      <c r="A42" s="571" t="s">
        <v>489</v>
      </c>
      <c r="B42" s="252"/>
      <c r="C42" s="60">
        <v>654845</v>
      </c>
      <c r="D42" s="60">
        <v>546845</v>
      </c>
      <c r="E42" s="61">
        <v>564825</v>
      </c>
      <c r="F42" s="62"/>
      <c r="G42" s="60"/>
      <c r="H42" s="61">
        <v>523455</v>
      </c>
      <c r="I42" s="64"/>
      <c r="J42" s="60"/>
      <c r="K42" s="61"/>
    </row>
    <row r="43" spans="1:11" x14ac:dyDescent="0.25">
      <c r="A43" s="571" t="s">
        <v>490</v>
      </c>
      <c r="B43" s="252"/>
      <c r="C43" s="60">
        <v>502133.50000000006</v>
      </c>
      <c r="D43" s="60">
        <v>952110.50000000012</v>
      </c>
      <c r="E43" s="61">
        <v>937909.50000000012</v>
      </c>
      <c r="F43" s="62"/>
      <c r="G43" s="60"/>
      <c r="H43" s="61">
        <v>720329.5</v>
      </c>
      <c r="I43" s="64"/>
      <c r="J43" s="60"/>
      <c r="K43" s="61"/>
    </row>
    <row r="44" spans="1:11" x14ac:dyDescent="0.25">
      <c r="A44" s="571" t="s">
        <v>491</v>
      </c>
      <c r="B44" s="252"/>
      <c r="C44" s="60">
        <v>112453</v>
      </c>
      <c r="D44" s="60">
        <v>123451</v>
      </c>
      <c r="E44" s="61">
        <v>123544</v>
      </c>
      <c r="F44" s="62"/>
      <c r="G44" s="60"/>
      <c r="H44" s="61">
        <v>123544</v>
      </c>
      <c r="I44" s="64"/>
      <c r="J44" s="60"/>
      <c r="K44" s="61"/>
    </row>
    <row r="45" spans="1:11" x14ac:dyDescent="0.25">
      <c r="A45" s="572" t="str">
        <f>$A$14</f>
        <v>Below Minimum Service Level sub-total</v>
      </c>
      <c r="B45" s="252"/>
      <c r="C45" s="577">
        <f t="shared" ref="C45:K45" si="10">SUM(C40:C44)</f>
        <v>2789762.5</v>
      </c>
      <c r="D45" s="577">
        <f t="shared" si="10"/>
        <v>3014899.5</v>
      </c>
      <c r="E45" s="578">
        <f t="shared" si="10"/>
        <v>2677648.5</v>
      </c>
      <c r="F45" s="579">
        <f t="shared" si="10"/>
        <v>0</v>
      </c>
      <c r="G45" s="577">
        <f t="shared" si="10"/>
        <v>0</v>
      </c>
      <c r="H45" s="580">
        <f t="shared" si="10"/>
        <v>2755368.5</v>
      </c>
      <c r="I45" s="581">
        <f t="shared" si="10"/>
        <v>0</v>
      </c>
      <c r="J45" s="577">
        <f t="shared" si="10"/>
        <v>0</v>
      </c>
      <c r="K45" s="578">
        <f t="shared" si="10"/>
        <v>0</v>
      </c>
    </row>
    <row r="46" spans="1:11" x14ac:dyDescent="0.25">
      <c r="A46" s="582" t="str">
        <f>$A$15</f>
        <v>Total number of households</v>
      </c>
      <c r="B46" s="252">
        <f>$B$15</f>
        <v>5</v>
      </c>
      <c r="C46" s="583">
        <f>C39+C45</f>
        <v>5685247.5</v>
      </c>
      <c r="D46" s="583">
        <f t="shared" ref="D46:K46" si="11">D39+D45</f>
        <v>5699467.5</v>
      </c>
      <c r="E46" s="584">
        <f t="shared" si="11"/>
        <v>5523332.5</v>
      </c>
      <c r="F46" s="585">
        <f t="shared" si="11"/>
        <v>0</v>
      </c>
      <c r="G46" s="583">
        <f t="shared" si="11"/>
        <v>0</v>
      </c>
      <c r="H46" s="586">
        <f t="shared" si="11"/>
        <v>4990820.5</v>
      </c>
      <c r="I46" s="587">
        <f t="shared" si="11"/>
        <v>0</v>
      </c>
      <c r="J46" s="583">
        <f t="shared" si="11"/>
        <v>0</v>
      </c>
      <c r="K46" s="584">
        <f t="shared" si="11"/>
        <v>0</v>
      </c>
    </row>
    <row r="47" spans="1:11" x14ac:dyDescent="0.25">
      <c r="A47" s="593"/>
      <c r="B47" s="594"/>
      <c r="C47" s="595"/>
      <c r="D47" s="595"/>
      <c r="E47" s="596"/>
      <c r="F47" s="597"/>
      <c r="G47" s="595"/>
      <c r="H47" s="598"/>
      <c r="I47" s="599"/>
      <c r="J47" s="595"/>
      <c r="K47" s="596"/>
    </row>
    <row r="48" spans="1:11" x14ac:dyDescent="0.25">
      <c r="A48" s="266" t="s">
        <v>492</v>
      </c>
      <c r="B48" s="252">
        <v>7</v>
      </c>
      <c r="C48" s="240"/>
      <c r="D48" s="240"/>
      <c r="E48" s="600"/>
      <c r="F48" s="576"/>
      <c r="G48" s="240"/>
      <c r="H48" s="243"/>
      <c r="I48" s="244"/>
      <c r="J48" s="240"/>
      <c r="K48" s="241"/>
    </row>
    <row r="49" spans="1:11" x14ac:dyDescent="0.25">
      <c r="A49" s="571" t="s">
        <v>493</v>
      </c>
      <c r="B49" s="252"/>
      <c r="C49" s="60">
        <v>45685</v>
      </c>
      <c r="D49" s="60">
        <v>84645</v>
      </c>
      <c r="E49" s="291">
        <v>86456</v>
      </c>
      <c r="F49" s="64"/>
      <c r="G49" s="60"/>
      <c r="H49" s="291">
        <v>48655</v>
      </c>
      <c r="I49" s="64"/>
      <c r="J49" s="60"/>
      <c r="K49" s="291"/>
    </row>
    <row r="50" spans="1:11" x14ac:dyDescent="0.25">
      <c r="A50" s="571" t="s">
        <v>494</v>
      </c>
      <c r="B50" s="252"/>
      <c r="C50" s="60">
        <v>45648</v>
      </c>
      <c r="D50" s="60">
        <v>56744</v>
      </c>
      <c r="E50" s="291">
        <v>84645</v>
      </c>
      <c r="F50" s="64"/>
      <c r="G50" s="60"/>
      <c r="H50" s="291">
        <v>84655</v>
      </c>
      <c r="I50" s="64"/>
      <c r="J50" s="60"/>
      <c r="K50" s="291"/>
    </row>
    <row r="51" spans="1:11" x14ac:dyDescent="0.25">
      <c r="A51" s="571" t="s">
        <v>495</v>
      </c>
      <c r="B51" s="252"/>
      <c r="C51" s="60">
        <v>48655</v>
      </c>
      <c r="D51" s="60">
        <v>84654</v>
      </c>
      <c r="E51" s="291">
        <v>45684</v>
      </c>
      <c r="F51" s="64"/>
      <c r="G51" s="60"/>
      <c r="H51" s="291">
        <v>48654</v>
      </c>
      <c r="I51" s="64"/>
      <c r="J51" s="60"/>
      <c r="K51" s="291"/>
    </row>
    <row r="52" spans="1:11" x14ac:dyDescent="0.25">
      <c r="A52" s="601" t="s">
        <v>496</v>
      </c>
      <c r="B52" s="594"/>
      <c r="C52" s="588">
        <v>48654</v>
      </c>
      <c r="D52" s="588">
        <v>84865</v>
      </c>
      <c r="E52" s="602">
        <v>53256</v>
      </c>
      <c r="F52" s="592"/>
      <c r="G52" s="588"/>
      <c r="H52" s="602">
        <v>48654</v>
      </c>
      <c r="I52" s="592"/>
      <c r="J52" s="588"/>
      <c r="K52" s="602"/>
    </row>
    <row r="53" spans="1:11" x14ac:dyDescent="0.25">
      <c r="A53" s="260"/>
      <c r="B53" s="252"/>
      <c r="C53" s="240"/>
      <c r="D53" s="240"/>
      <c r="E53" s="290"/>
      <c r="F53" s="244"/>
      <c r="G53" s="240"/>
      <c r="H53" s="243"/>
      <c r="I53" s="244"/>
      <c r="J53" s="240"/>
      <c r="K53" s="290"/>
    </row>
    <row r="54" spans="1:11" x14ac:dyDescent="0.25">
      <c r="A54" s="603" t="s">
        <v>497</v>
      </c>
      <c r="B54" s="252">
        <v>8</v>
      </c>
      <c r="C54" s="60"/>
      <c r="D54" s="60"/>
      <c r="E54" s="61"/>
      <c r="F54" s="62"/>
      <c r="G54" s="60"/>
      <c r="H54" s="63"/>
      <c r="I54" s="64"/>
      <c r="J54" s="60"/>
      <c r="K54" s="61"/>
    </row>
    <row r="55" spans="1:11" x14ac:dyDescent="0.25">
      <c r="A55" s="571" t="s">
        <v>493</v>
      </c>
      <c r="B55" s="252"/>
      <c r="C55" s="60"/>
      <c r="D55" s="60"/>
      <c r="E55" s="61"/>
      <c r="F55" s="62"/>
      <c r="G55" s="60"/>
      <c r="H55" s="63"/>
      <c r="I55" s="64"/>
      <c r="J55" s="60"/>
      <c r="K55" s="61"/>
    </row>
    <row r="56" spans="1:11" x14ac:dyDescent="0.25">
      <c r="A56" s="571" t="s">
        <v>498</v>
      </c>
      <c r="B56" s="252"/>
      <c r="C56" s="60"/>
      <c r="D56" s="60"/>
      <c r="E56" s="61"/>
      <c r="F56" s="62"/>
      <c r="G56" s="60"/>
      <c r="H56" s="63"/>
      <c r="I56" s="64"/>
      <c r="J56" s="60"/>
      <c r="K56" s="61"/>
    </row>
    <row r="57" spans="1:11" x14ac:dyDescent="0.25">
      <c r="A57" s="571" t="s">
        <v>495</v>
      </c>
      <c r="B57" s="252"/>
      <c r="C57" s="60"/>
      <c r="D57" s="60"/>
      <c r="E57" s="61"/>
      <c r="F57" s="62"/>
      <c r="G57" s="60"/>
      <c r="H57" s="63"/>
      <c r="I57" s="64"/>
      <c r="J57" s="60"/>
      <c r="K57" s="61"/>
    </row>
    <row r="58" spans="1:11" x14ac:dyDescent="0.25">
      <c r="A58" s="571" t="s">
        <v>499</v>
      </c>
      <c r="B58" s="252"/>
      <c r="C58" s="60"/>
      <c r="D58" s="60"/>
      <c r="E58" s="61"/>
      <c r="F58" s="62"/>
      <c r="G58" s="60"/>
      <c r="H58" s="63"/>
      <c r="I58" s="64"/>
      <c r="J58" s="60"/>
      <c r="K58" s="61"/>
    </row>
    <row r="59" spans="1:11" x14ac:dyDescent="0.25">
      <c r="A59" s="604" t="s">
        <v>500</v>
      </c>
      <c r="B59" s="594"/>
      <c r="C59" s="605">
        <f>SUM(C54:C58)</f>
        <v>0</v>
      </c>
      <c r="D59" s="605">
        <f t="shared" ref="D59:K59" si="12">SUM(D54:D58)</f>
        <v>0</v>
      </c>
      <c r="E59" s="606">
        <f t="shared" si="12"/>
        <v>0</v>
      </c>
      <c r="F59" s="607">
        <f t="shared" si="12"/>
        <v>0</v>
      </c>
      <c r="G59" s="605">
        <f t="shared" si="12"/>
        <v>0</v>
      </c>
      <c r="H59" s="608">
        <f t="shared" si="12"/>
        <v>0</v>
      </c>
      <c r="I59" s="609">
        <f t="shared" si="12"/>
        <v>0</v>
      </c>
      <c r="J59" s="605">
        <f t="shared" si="12"/>
        <v>0</v>
      </c>
      <c r="K59" s="606">
        <f t="shared" si="12"/>
        <v>0</v>
      </c>
    </row>
    <row r="60" spans="1:11" x14ac:dyDescent="0.25">
      <c r="A60" s="610"/>
      <c r="B60" s="252"/>
      <c r="C60" s="234"/>
      <c r="D60" s="234"/>
      <c r="E60" s="249"/>
      <c r="F60" s="250"/>
      <c r="G60" s="234"/>
      <c r="H60" s="251"/>
      <c r="I60" s="236"/>
      <c r="J60" s="234"/>
      <c r="K60" s="249"/>
    </row>
    <row r="61" spans="1:11" x14ac:dyDescent="0.25">
      <c r="A61" s="266" t="s">
        <v>501</v>
      </c>
      <c r="B61" s="252"/>
      <c r="C61" s="240"/>
      <c r="D61" s="240"/>
      <c r="E61" s="241"/>
      <c r="F61" s="242"/>
      <c r="G61" s="240"/>
      <c r="H61" s="243"/>
      <c r="I61" s="244"/>
      <c r="J61" s="240"/>
      <c r="K61" s="241"/>
    </row>
    <row r="62" spans="1:11" x14ac:dyDescent="0.25">
      <c r="A62" s="571" t="s">
        <v>502</v>
      </c>
      <c r="B62" s="252"/>
      <c r="C62" s="611"/>
      <c r="D62" s="611"/>
      <c r="E62" s="612"/>
      <c r="F62" s="613"/>
      <c r="G62" s="611"/>
      <c r="H62" s="614"/>
      <c r="I62" s="615"/>
      <c r="J62" s="611"/>
      <c r="K62" s="612"/>
    </row>
    <row r="63" spans="1:11" x14ac:dyDescent="0.25">
      <c r="A63" s="571" t="s">
        <v>503</v>
      </c>
      <c r="B63" s="252"/>
      <c r="C63" s="611"/>
      <c r="D63" s="616"/>
      <c r="E63" s="617"/>
      <c r="F63" s="613"/>
      <c r="G63" s="616"/>
      <c r="H63" s="618"/>
      <c r="I63" s="619"/>
      <c r="J63" s="611"/>
      <c r="K63" s="612"/>
    </row>
    <row r="64" spans="1:11" x14ac:dyDescent="0.25">
      <c r="A64" s="571" t="s">
        <v>504</v>
      </c>
      <c r="B64" s="252"/>
      <c r="C64" s="611"/>
      <c r="D64" s="611"/>
      <c r="E64" s="612"/>
      <c r="F64" s="613"/>
      <c r="G64" s="616"/>
      <c r="H64" s="618"/>
      <c r="I64" s="615"/>
      <c r="J64" s="611"/>
      <c r="K64" s="612"/>
    </row>
    <row r="65" spans="1:11" x14ac:dyDescent="0.25">
      <c r="A65" s="571" t="s">
        <v>505</v>
      </c>
      <c r="B65" s="252"/>
      <c r="C65" s="611"/>
      <c r="D65" s="611"/>
      <c r="E65" s="612"/>
      <c r="F65" s="613"/>
      <c r="G65" s="616"/>
      <c r="H65" s="618"/>
      <c r="I65" s="615"/>
      <c r="J65" s="611"/>
      <c r="K65" s="612"/>
    </row>
    <row r="66" spans="1:11" x14ac:dyDescent="0.25">
      <c r="A66" s="571" t="s">
        <v>506</v>
      </c>
      <c r="B66" s="252"/>
      <c r="C66" s="611"/>
      <c r="D66" s="616"/>
      <c r="E66" s="617"/>
      <c r="F66" s="613"/>
      <c r="G66" s="616"/>
      <c r="H66" s="618"/>
      <c r="I66" s="619"/>
      <c r="J66" s="611"/>
      <c r="K66" s="612"/>
    </row>
    <row r="67" spans="1:11" x14ac:dyDescent="0.25">
      <c r="A67" s="620" t="s">
        <v>507</v>
      </c>
      <c r="B67" s="594"/>
      <c r="C67" s="621"/>
      <c r="D67" s="621"/>
      <c r="E67" s="622"/>
      <c r="F67" s="623"/>
      <c r="G67" s="624"/>
      <c r="H67" s="625"/>
      <c r="I67" s="626"/>
      <c r="J67" s="621"/>
      <c r="K67" s="622"/>
    </row>
    <row r="68" spans="1:11" x14ac:dyDescent="0.25">
      <c r="A68" s="266" t="s">
        <v>508</v>
      </c>
      <c r="B68" s="252">
        <v>9</v>
      </c>
      <c r="C68" s="240"/>
      <c r="D68" s="240"/>
      <c r="E68" s="241"/>
      <c r="F68" s="242"/>
      <c r="G68" s="240"/>
      <c r="H68" s="243"/>
      <c r="I68" s="244"/>
      <c r="J68" s="240"/>
      <c r="K68" s="241"/>
    </row>
    <row r="69" spans="1:11" x14ac:dyDescent="0.25">
      <c r="A69" s="571" t="s">
        <v>509</v>
      </c>
      <c r="B69" s="252"/>
      <c r="C69" s="60"/>
      <c r="D69" s="60"/>
      <c r="E69" s="61"/>
      <c r="F69" s="62"/>
      <c r="G69" s="60"/>
      <c r="H69" s="63"/>
      <c r="I69" s="64"/>
      <c r="J69" s="60"/>
      <c r="K69" s="61"/>
    </row>
    <row r="70" spans="1:11" x14ac:dyDescent="0.25">
      <c r="A70" s="571" t="s">
        <v>510</v>
      </c>
      <c r="B70" s="252"/>
      <c r="C70" s="60"/>
      <c r="D70" s="60"/>
      <c r="E70" s="61"/>
      <c r="F70" s="62"/>
      <c r="G70" s="60"/>
      <c r="H70" s="63"/>
      <c r="I70" s="64"/>
      <c r="J70" s="60"/>
      <c r="K70" s="61"/>
    </row>
    <row r="71" spans="1:11" x14ac:dyDescent="0.25">
      <c r="A71" s="571" t="s">
        <v>25</v>
      </c>
      <c r="B71" s="252"/>
      <c r="C71" s="60"/>
      <c r="D71" s="60"/>
      <c r="E71" s="61"/>
      <c r="F71" s="62"/>
      <c r="G71" s="60"/>
      <c r="H71" s="63"/>
      <c r="I71" s="64"/>
      <c r="J71" s="60"/>
      <c r="K71" s="61"/>
    </row>
    <row r="72" spans="1:11" x14ac:dyDescent="0.25">
      <c r="A72" s="571" t="s">
        <v>212</v>
      </c>
      <c r="B72" s="252"/>
      <c r="C72" s="60"/>
      <c r="D72" s="60"/>
      <c r="E72" s="61"/>
      <c r="F72" s="62"/>
      <c r="G72" s="60"/>
      <c r="H72" s="63"/>
      <c r="I72" s="64"/>
      <c r="J72" s="60"/>
      <c r="K72" s="61"/>
    </row>
    <row r="73" spans="1:11" x14ac:dyDescent="0.25">
      <c r="A73" s="571" t="s">
        <v>511</v>
      </c>
      <c r="B73" s="252"/>
      <c r="C73" s="60"/>
      <c r="D73" s="60"/>
      <c r="E73" s="61"/>
      <c r="F73" s="62"/>
      <c r="G73" s="60"/>
      <c r="H73" s="63"/>
      <c r="I73" s="64"/>
      <c r="J73" s="60"/>
      <c r="K73" s="61"/>
    </row>
    <row r="74" spans="1:11" x14ac:dyDescent="0.25">
      <c r="A74" s="571" t="s">
        <v>512</v>
      </c>
      <c r="B74" s="252"/>
      <c r="C74" s="60"/>
      <c r="D74" s="60"/>
      <c r="E74" s="61"/>
      <c r="F74" s="62"/>
      <c r="G74" s="60"/>
      <c r="H74" s="63"/>
      <c r="I74" s="64"/>
      <c r="J74" s="60"/>
      <c r="K74" s="61"/>
    </row>
    <row r="75" spans="1:11" x14ac:dyDescent="0.25">
      <c r="A75" s="571" t="s">
        <v>513</v>
      </c>
      <c r="B75" s="252"/>
      <c r="C75" s="60"/>
      <c r="D75" s="60"/>
      <c r="E75" s="61"/>
      <c r="F75" s="62"/>
      <c r="G75" s="60"/>
      <c r="H75" s="63"/>
      <c r="I75" s="64"/>
      <c r="J75" s="60"/>
      <c r="K75" s="61"/>
    </row>
    <row r="76" spans="1:11" x14ac:dyDescent="0.25">
      <c r="A76" s="571" t="s">
        <v>514</v>
      </c>
      <c r="B76" s="252">
        <v>6</v>
      </c>
      <c r="C76" s="60"/>
      <c r="D76" s="60"/>
      <c r="E76" s="61"/>
      <c r="F76" s="62"/>
      <c r="G76" s="60"/>
      <c r="H76" s="63"/>
      <c r="I76" s="64"/>
      <c r="J76" s="60"/>
      <c r="K76" s="61"/>
    </row>
    <row r="77" spans="1:11" x14ac:dyDescent="0.25">
      <c r="A77" s="571" t="s">
        <v>115</v>
      </c>
      <c r="B77" s="252"/>
      <c r="C77" s="60"/>
      <c r="D77" s="60"/>
      <c r="E77" s="61"/>
      <c r="F77" s="62"/>
      <c r="G77" s="60"/>
      <c r="H77" s="63"/>
      <c r="I77" s="64"/>
      <c r="J77" s="60"/>
      <c r="K77" s="61"/>
    </row>
    <row r="78" spans="1:11" ht="25.5" x14ac:dyDescent="0.25">
      <c r="A78" s="627" t="s">
        <v>515</v>
      </c>
      <c r="B78" s="628"/>
      <c r="C78" s="629">
        <f t="shared" ref="C78:I78" si="13">SUM(C69:C77)</f>
        <v>0</v>
      </c>
      <c r="D78" s="629">
        <f t="shared" si="13"/>
        <v>0</v>
      </c>
      <c r="E78" s="630">
        <f t="shared" si="13"/>
        <v>0</v>
      </c>
      <c r="F78" s="631">
        <f t="shared" si="13"/>
        <v>0</v>
      </c>
      <c r="G78" s="629">
        <f t="shared" si="13"/>
        <v>0</v>
      </c>
      <c r="H78" s="632">
        <f t="shared" si="13"/>
        <v>0</v>
      </c>
      <c r="I78" s="633">
        <f t="shared" si="13"/>
        <v>0</v>
      </c>
      <c r="J78" s="629">
        <f>SUM(J69:J77)</f>
        <v>0</v>
      </c>
      <c r="K78" s="630">
        <f>SUM(K69:K77)</f>
        <v>0</v>
      </c>
    </row>
    <row r="79" spans="1:11" x14ac:dyDescent="0.25">
      <c r="A79" s="567" t="str">
        <f>head27a</f>
        <v>References</v>
      </c>
      <c r="B79" s="634"/>
      <c r="C79" s="634"/>
      <c r="D79" s="634"/>
      <c r="E79" s="634"/>
      <c r="F79" s="634"/>
      <c r="G79" s="634"/>
      <c r="H79" s="634"/>
      <c r="I79" s="634"/>
      <c r="J79" s="634"/>
      <c r="K79" s="634"/>
    </row>
    <row r="80" spans="1:11" x14ac:dyDescent="0.25">
      <c r="A80" s="346" t="s">
        <v>516</v>
      </c>
      <c r="B80" s="634"/>
      <c r="C80" s="634"/>
      <c r="D80" s="634"/>
      <c r="E80" s="634"/>
      <c r="F80" s="634"/>
      <c r="G80" s="634"/>
      <c r="H80" s="634"/>
      <c r="I80" s="634"/>
      <c r="J80" s="634"/>
      <c r="K80" s="634"/>
    </row>
    <row r="81" spans="1:11" x14ac:dyDescent="0.25">
      <c r="A81" s="346" t="s">
        <v>517</v>
      </c>
      <c r="B81" s="634"/>
      <c r="C81" s="634"/>
      <c r="D81" s="634"/>
      <c r="E81" s="634"/>
      <c r="F81" s="634"/>
      <c r="G81" s="634"/>
      <c r="H81" s="634"/>
      <c r="I81" s="634"/>
      <c r="J81" s="634"/>
      <c r="K81" s="634"/>
    </row>
    <row r="82" spans="1:11" x14ac:dyDescent="0.25">
      <c r="A82" s="346" t="s">
        <v>518</v>
      </c>
      <c r="B82" s="634"/>
      <c r="C82" s="634"/>
      <c r="D82" s="634"/>
      <c r="E82" s="634"/>
      <c r="F82" s="634"/>
      <c r="G82" s="634"/>
      <c r="H82" s="634"/>
      <c r="I82" s="634"/>
      <c r="J82" s="634"/>
      <c r="K82" s="634"/>
    </row>
    <row r="83" spans="1:11" x14ac:dyDescent="0.25">
      <c r="A83" s="346" t="s">
        <v>519</v>
      </c>
      <c r="B83" s="635"/>
      <c r="C83" s="635"/>
      <c r="D83" s="635"/>
      <c r="E83" s="635"/>
      <c r="F83" s="635"/>
      <c r="G83" s="635"/>
      <c r="H83" s="635"/>
      <c r="I83" s="635"/>
      <c r="J83" s="635"/>
      <c r="K83" s="635"/>
    </row>
    <row r="84" spans="1:11" x14ac:dyDescent="0.25">
      <c r="A84" s="346" t="s">
        <v>520</v>
      </c>
      <c r="B84" s="635"/>
      <c r="C84" s="635"/>
      <c r="D84" s="635"/>
      <c r="E84" s="635"/>
      <c r="F84" s="635"/>
      <c r="G84" s="635"/>
      <c r="H84" s="635"/>
      <c r="I84" s="635"/>
      <c r="J84" s="635"/>
      <c r="K84" s="635"/>
    </row>
    <row r="85" spans="1:11" x14ac:dyDescent="0.25">
      <c r="A85" s="346" t="s">
        <v>521</v>
      </c>
      <c r="B85" s="635"/>
      <c r="C85" s="635"/>
      <c r="D85" s="635"/>
      <c r="E85" s="635"/>
      <c r="F85" s="635"/>
      <c r="G85" s="635"/>
      <c r="H85" s="635"/>
      <c r="I85" s="635"/>
      <c r="J85" s="635"/>
      <c r="K85" s="635"/>
    </row>
    <row r="86" spans="1:11" x14ac:dyDescent="0.25">
      <c r="A86" s="346" t="s">
        <v>522</v>
      </c>
      <c r="B86" s="635"/>
      <c r="C86" s="635"/>
      <c r="D86" s="635"/>
      <c r="E86" s="635"/>
      <c r="F86" s="635"/>
      <c r="G86" s="635"/>
      <c r="H86" s="635"/>
      <c r="I86" s="635"/>
      <c r="J86" s="635"/>
      <c r="K86" s="635"/>
    </row>
    <row r="87" spans="1:11" x14ac:dyDescent="0.25">
      <c r="A87" s="346" t="s">
        <v>523</v>
      </c>
      <c r="B87" s="635"/>
      <c r="C87" s="635"/>
      <c r="D87" s="635"/>
      <c r="E87" s="635"/>
      <c r="F87" s="635"/>
      <c r="G87" s="635"/>
      <c r="H87" s="635"/>
      <c r="I87" s="635"/>
      <c r="J87" s="635"/>
      <c r="K87" s="635"/>
    </row>
    <row r="88" spans="1:11" x14ac:dyDescent="0.25">
      <c r="A88" s="346" t="s">
        <v>524</v>
      </c>
      <c r="B88" s="346"/>
      <c r="C88" s="635"/>
      <c r="D88" s="635"/>
      <c r="E88" s="635"/>
      <c r="F88" s="635"/>
      <c r="G88" s="635"/>
      <c r="H88" s="635"/>
      <c r="I88" s="635"/>
      <c r="J88" s="635"/>
      <c r="K88" s="635"/>
    </row>
  </sheetData>
  <mergeCells count="4">
    <mergeCell ref="A2:A3"/>
    <mergeCell ref="B2:B3"/>
    <mergeCell ref="F2:H2"/>
    <mergeCell ref="I2:K2"/>
  </mergeCells>
  <dataValidations disablePrompts="1" count="1">
    <dataValidation type="whole" allowBlank="1" showInputMessage="1" showErrorMessage="1" sqref="E51">
      <formula1>0</formula1>
      <formula2>999999999999</formula2>
    </dataValidation>
  </dataValidations>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60"/>
  <sheetViews>
    <sheetView workbookViewId="0">
      <selection sqref="A1:H1"/>
    </sheetView>
  </sheetViews>
  <sheetFormatPr defaultRowHeight="15" x14ac:dyDescent="0.25"/>
  <cols>
    <col min="1" max="1" width="30.7109375" customWidth="1"/>
    <col min="2" max="2" width="3.85546875" hidden="1" customWidth="1"/>
    <col min="3" max="5" width="9.28515625" customWidth="1"/>
    <col min="6" max="7" width="9.28515625" hidden="1" customWidth="1"/>
    <col min="8" max="8" width="9.28515625" customWidth="1"/>
    <col min="9" max="11" width="9.28515625" hidden="1" customWidth="1"/>
  </cols>
  <sheetData>
    <row r="1" spans="1:16" x14ac:dyDescent="0.25">
      <c r="A1" s="2528" t="s">
        <v>725</v>
      </c>
      <c r="B1" s="2528"/>
      <c r="C1" s="2528"/>
      <c r="D1" s="2528"/>
      <c r="E1" s="2528"/>
      <c r="F1" s="2528"/>
      <c r="G1" s="2528"/>
      <c r="H1" s="2528"/>
      <c r="I1" s="569"/>
      <c r="J1" s="569"/>
      <c r="K1" s="569"/>
      <c r="M1" s="696" t="s">
        <v>718</v>
      </c>
    </row>
    <row r="2" spans="1:16" x14ac:dyDescent="0.25">
      <c r="A2" s="2530" t="s">
        <v>35</v>
      </c>
      <c r="B2" s="2531" t="s">
        <v>128</v>
      </c>
      <c r="C2" s="1950" t="s">
        <v>1673</v>
      </c>
      <c r="D2" s="1950" t="s">
        <v>1621</v>
      </c>
      <c r="E2" s="1950" t="s">
        <v>1618</v>
      </c>
      <c r="F2" s="2510" t="s">
        <v>1619</v>
      </c>
      <c r="G2" s="2511"/>
      <c r="H2" s="2512"/>
      <c r="I2" s="2513" t="s">
        <v>546</v>
      </c>
      <c r="J2" s="2514"/>
      <c r="K2" s="2515"/>
    </row>
    <row r="3" spans="1:16" ht="25.5" x14ac:dyDescent="0.25">
      <c r="A3" s="2523"/>
      <c r="B3" s="2525"/>
      <c r="C3" s="160" t="s">
        <v>161</v>
      </c>
      <c r="D3" s="161" t="s">
        <v>161</v>
      </c>
      <c r="E3" s="162" t="s">
        <v>161</v>
      </c>
      <c r="F3" s="648" t="s">
        <v>98</v>
      </c>
      <c r="G3" s="160" t="s">
        <v>540</v>
      </c>
      <c r="H3" s="162" t="s">
        <v>95</v>
      </c>
      <c r="I3" s="640" t="s">
        <v>543</v>
      </c>
      <c r="J3" s="160" t="s">
        <v>544</v>
      </c>
      <c r="K3" s="162" t="s">
        <v>545</v>
      </c>
    </row>
    <row r="4" spans="1:16" x14ac:dyDescent="0.25">
      <c r="A4" s="654" t="s">
        <v>715</v>
      </c>
      <c r="B4" s="692">
        <v>1</v>
      </c>
      <c r="C4" s="655"/>
      <c r="D4" s="655"/>
      <c r="E4" s="656"/>
      <c r="F4" s="657"/>
      <c r="G4" s="655"/>
      <c r="H4" s="656"/>
      <c r="I4" s="236"/>
      <c r="J4" s="234"/>
      <c r="K4" s="249"/>
      <c r="M4" s="2"/>
      <c r="P4" s="697"/>
    </row>
    <row r="5" spans="1:16" x14ac:dyDescent="0.25">
      <c r="A5" s="649" t="s">
        <v>738</v>
      </c>
      <c r="B5" s="692"/>
      <c r="C5" s="650"/>
      <c r="D5" s="650"/>
      <c r="E5" s="651"/>
      <c r="F5" s="652"/>
      <c r="G5" s="650"/>
      <c r="H5" s="651"/>
      <c r="I5" s="244"/>
      <c r="J5" s="240"/>
      <c r="K5" s="241"/>
      <c r="M5" s="2"/>
      <c r="P5" s="697"/>
    </row>
    <row r="6" spans="1:16" x14ac:dyDescent="0.25">
      <c r="A6" s="571" t="s">
        <v>462</v>
      </c>
      <c r="B6" s="693"/>
      <c r="C6" s="60">
        <v>856567</v>
      </c>
      <c r="D6" s="60">
        <v>545664</v>
      </c>
      <c r="E6" s="61">
        <v>654684</v>
      </c>
      <c r="F6" s="62"/>
      <c r="G6" s="60"/>
      <c r="H6" s="61">
        <v>845644</v>
      </c>
      <c r="I6" s="64"/>
      <c r="J6" s="60"/>
      <c r="K6" s="61"/>
    </row>
    <row r="7" spans="1:16" x14ac:dyDescent="0.25">
      <c r="A7" s="571" t="s">
        <v>463</v>
      </c>
      <c r="B7" s="693"/>
      <c r="C7" s="60">
        <v>646856</v>
      </c>
      <c r="D7" s="60">
        <v>865456</v>
      </c>
      <c r="E7" s="61">
        <v>456486</v>
      </c>
      <c r="F7" s="62"/>
      <c r="G7" s="60"/>
      <c r="H7" s="61">
        <v>486454</v>
      </c>
      <c r="I7" s="64"/>
      <c r="J7" s="60"/>
      <c r="K7" s="61"/>
    </row>
    <row r="8" spans="1:16" x14ac:dyDescent="0.25">
      <c r="A8" s="571" t="s">
        <v>716</v>
      </c>
      <c r="B8" s="693">
        <v>2</v>
      </c>
      <c r="C8" s="60">
        <v>486456</v>
      </c>
      <c r="D8" s="60">
        <v>486468</v>
      </c>
      <c r="E8" s="61">
        <v>464864</v>
      </c>
      <c r="F8" s="62"/>
      <c r="G8" s="60"/>
      <c r="H8" s="61">
        <v>546486</v>
      </c>
      <c r="I8" s="64"/>
      <c r="J8" s="60"/>
      <c r="K8" s="61"/>
    </row>
    <row r="9" spans="1:16" x14ac:dyDescent="0.25">
      <c r="A9" s="571" t="s">
        <v>717</v>
      </c>
      <c r="B9" s="693">
        <v>4</v>
      </c>
      <c r="C9" s="60"/>
      <c r="D9" s="60"/>
      <c r="E9" s="61"/>
      <c r="F9" s="62"/>
      <c r="G9" s="60"/>
      <c r="H9" s="61"/>
      <c r="I9" s="64"/>
      <c r="J9" s="60"/>
      <c r="K9" s="61"/>
    </row>
    <row r="10" spans="1:16" x14ac:dyDescent="0.25">
      <c r="A10" s="572" t="s">
        <v>466</v>
      </c>
      <c r="B10" s="693"/>
      <c r="C10" s="573">
        <f>SUM(C6:C9)</f>
        <v>1989879</v>
      </c>
      <c r="D10" s="573">
        <f t="shared" ref="D10:K10" si="0">SUM(D6:D9)</f>
        <v>1897588</v>
      </c>
      <c r="E10" s="574">
        <f t="shared" si="0"/>
        <v>1576034</v>
      </c>
      <c r="F10" s="575">
        <f t="shared" si="0"/>
        <v>0</v>
      </c>
      <c r="G10" s="573">
        <f t="shared" si="0"/>
        <v>0</v>
      </c>
      <c r="H10" s="574">
        <f t="shared" si="0"/>
        <v>1878584</v>
      </c>
      <c r="I10" s="576">
        <f t="shared" si="0"/>
        <v>0</v>
      </c>
      <c r="J10" s="573">
        <f t="shared" si="0"/>
        <v>0</v>
      </c>
      <c r="K10" s="574">
        <f t="shared" si="0"/>
        <v>0</v>
      </c>
    </row>
    <row r="11" spans="1:16" s="2" customFormat="1" x14ac:dyDescent="0.25">
      <c r="A11" s="572" t="s">
        <v>721</v>
      </c>
      <c r="B11" s="693"/>
      <c r="C11" s="699">
        <f t="shared" ref="C11:H11" si="1">C10/C18</f>
        <v>0.80355808079278446</v>
      </c>
      <c r="D11" s="699">
        <f t="shared" si="1"/>
        <v>0.84102803208123844</v>
      </c>
      <c r="E11" s="699">
        <f t="shared" si="1"/>
        <v>0.64551371502740706</v>
      </c>
      <c r="F11" s="699" t="e">
        <f t="shared" si="1"/>
        <v>#DIV/0!</v>
      </c>
      <c r="G11" s="699" t="e">
        <f t="shared" si="1"/>
        <v>#DIV/0!</v>
      </c>
      <c r="H11" s="699">
        <f t="shared" si="1"/>
        <v>0.79431383824375068</v>
      </c>
      <c r="I11" s="244"/>
      <c r="J11" s="240"/>
      <c r="K11" s="241"/>
    </row>
    <row r="12" spans="1:16" s="2" customFormat="1" x14ac:dyDescent="0.25">
      <c r="A12" s="649" t="s">
        <v>739</v>
      </c>
      <c r="B12" s="693"/>
      <c r="C12" s="240"/>
      <c r="D12" s="240"/>
      <c r="E12" s="241"/>
      <c r="F12" s="242"/>
      <c r="G12" s="240"/>
      <c r="H12" s="241"/>
      <c r="I12" s="244"/>
      <c r="J12" s="240"/>
      <c r="K12" s="241"/>
    </row>
    <row r="13" spans="1:16" x14ac:dyDescent="0.25">
      <c r="A13" s="571" t="s">
        <v>719</v>
      </c>
      <c r="B13" s="693">
        <v>3</v>
      </c>
      <c r="C13" s="60"/>
      <c r="D13" s="60"/>
      <c r="E13" s="61"/>
      <c r="F13" s="62"/>
      <c r="G13" s="60"/>
      <c r="H13" s="61"/>
      <c r="I13" s="64"/>
      <c r="J13" s="60"/>
      <c r="K13" s="61"/>
    </row>
    <row r="14" spans="1:16" x14ac:dyDescent="0.25">
      <c r="A14" s="571" t="s">
        <v>720</v>
      </c>
      <c r="B14" s="693">
        <f>B9</f>
        <v>4</v>
      </c>
      <c r="C14" s="60">
        <v>486456</v>
      </c>
      <c r="D14" s="60">
        <v>486456</v>
      </c>
      <c r="E14" s="61">
        <v>486456</v>
      </c>
      <c r="F14" s="62"/>
      <c r="G14" s="60"/>
      <c r="H14" s="61">
        <v>486456</v>
      </c>
      <c r="I14" s="64"/>
      <c r="J14" s="60"/>
      <c r="K14" s="61"/>
    </row>
    <row r="15" spans="1:16" x14ac:dyDescent="0.25">
      <c r="A15" s="571" t="s">
        <v>469</v>
      </c>
      <c r="B15" s="693"/>
      <c r="C15" s="60"/>
      <c r="D15" s="60"/>
      <c r="E15" s="61"/>
      <c r="F15" s="62"/>
      <c r="G15" s="60"/>
      <c r="H15" s="61"/>
      <c r="I15" s="64"/>
      <c r="J15" s="60"/>
      <c r="K15" s="61"/>
    </row>
    <row r="16" spans="1:16" x14ac:dyDescent="0.25">
      <c r="A16" s="572" t="s">
        <v>470</v>
      </c>
      <c r="B16" s="693"/>
      <c r="C16" s="577">
        <f>SUM(C13:C15)</f>
        <v>486456</v>
      </c>
      <c r="D16" s="577">
        <v>358684</v>
      </c>
      <c r="E16" s="578">
        <v>865485</v>
      </c>
      <c r="F16" s="579">
        <f t="shared" ref="F16:K16" si="2">SUM(F13:F15)</f>
        <v>0</v>
      </c>
      <c r="G16" s="577">
        <f t="shared" si="2"/>
        <v>0</v>
      </c>
      <c r="H16" s="578">
        <f t="shared" si="2"/>
        <v>486456</v>
      </c>
      <c r="I16" s="581">
        <f t="shared" si="2"/>
        <v>0</v>
      </c>
      <c r="J16" s="577">
        <f t="shared" si="2"/>
        <v>0</v>
      </c>
      <c r="K16" s="578">
        <f t="shared" si="2"/>
        <v>0</v>
      </c>
    </row>
    <row r="17" spans="1:11" s="2" customFormat="1" x14ac:dyDescent="0.25">
      <c r="A17" s="572" t="s">
        <v>722</v>
      </c>
      <c r="B17" s="693"/>
      <c r="C17" s="701">
        <f t="shared" ref="C17:H17" si="3">C16/C18</f>
        <v>0.19644191920721552</v>
      </c>
      <c r="D17" s="701">
        <f t="shared" si="3"/>
        <v>0.15897196791876156</v>
      </c>
      <c r="E17" s="701">
        <f t="shared" si="3"/>
        <v>0.35448628497259288</v>
      </c>
      <c r="F17" s="701" t="e">
        <f t="shared" si="3"/>
        <v>#DIV/0!</v>
      </c>
      <c r="G17" s="701" t="e">
        <f t="shared" si="3"/>
        <v>#DIV/0!</v>
      </c>
      <c r="H17" s="701">
        <f t="shared" si="3"/>
        <v>0.20568616175624937</v>
      </c>
      <c r="I17" s="576"/>
      <c r="J17" s="573"/>
      <c r="K17" s="574"/>
    </row>
    <row r="18" spans="1:11" x14ac:dyDescent="0.25">
      <c r="A18" s="653" t="s">
        <v>723</v>
      </c>
      <c r="B18" s="694">
        <v>5</v>
      </c>
      <c r="C18" s="629">
        <f>C10+C16</f>
        <v>2476335</v>
      </c>
      <c r="D18" s="629">
        <f t="shared" ref="D18:K18" si="4">D10+D16</f>
        <v>2256272</v>
      </c>
      <c r="E18" s="630">
        <f t="shared" si="4"/>
        <v>2441519</v>
      </c>
      <c r="F18" s="631">
        <f t="shared" si="4"/>
        <v>0</v>
      </c>
      <c r="G18" s="629">
        <f t="shared" si="4"/>
        <v>0</v>
      </c>
      <c r="H18" s="630">
        <f t="shared" si="4"/>
        <v>2365040</v>
      </c>
      <c r="I18" s="587">
        <f t="shared" si="4"/>
        <v>0</v>
      </c>
      <c r="J18" s="583">
        <f t="shared" si="4"/>
        <v>0</v>
      </c>
      <c r="K18" s="584">
        <f t="shared" si="4"/>
        <v>0</v>
      </c>
    </row>
    <row r="19" spans="1:11" s="2" customFormat="1" x14ac:dyDescent="0.25">
      <c r="A19" s="582" t="s">
        <v>724</v>
      </c>
      <c r="B19" s="693"/>
      <c r="C19" s="234"/>
      <c r="D19" s="234"/>
      <c r="E19" s="249"/>
      <c r="F19" s="250"/>
      <c r="G19" s="234"/>
      <c r="H19" s="249"/>
      <c r="I19" s="236"/>
      <c r="J19" s="234"/>
      <c r="K19" s="249"/>
    </row>
    <row r="20" spans="1:11" s="2" customFormat="1" x14ac:dyDescent="0.25">
      <c r="A20" s="582"/>
      <c r="B20" s="693"/>
      <c r="C20" s="234"/>
      <c r="D20" s="234"/>
      <c r="E20" s="249"/>
      <c r="F20" s="250"/>
      <c r="G20" s="234"/>
      <c r="H20" s="249"/>
      <c r="I20" s="236"/>
      <c r="J20" s="234"/>
      <c r="K20" s="249"/>
    </row>
    <row r="21" spans="1:11" s="2" customFormat="1" x14ac:dyDescent="0.25">
      <c r="A21" s="2528" t="s">
        <v>726</v>
      </c>
      <c r="B21" s="2528"/>
      <c r="C21" s="2528"/>
      <c r="D21" s="2528"/>
      <c r="E21" s="2528"/>
      <c r="F21" s="2528"/>
      <c r="G21" s="2528"/>
      <c r="H21" s="2528"/>
      <c r="I21" s="236"/>
      <c r="J21" s="234"/>
      <c r="K21" s="249"/>
    </row>
    <row r="22" spans="1:11" s="2" customFormat="1" x14ac:dyDescent="0.25">
      <c r="A22" s="720" t="s">
        <v>35</v>
      </c>
      <c r="B22" s="2526" t="s">
        <v>128</v>
      </c>
      <c r="C22" s="1950" t="s">
        <v>1673</v>
      </c>
      <c r="D22" s="1950" t="s">
        <v>1621</v>
      </c>
      <c r="E22" s="1950" t="s">
        <v>1618</v>
      </c>
      <c r="F22" s="2510" t="s">
        <v>1619</v>
      </c>
      <c r="G22" s="2511"/>
      <c r="H22" s="2512"/>
      <c r="I22" s="236"/>
      <c r="J22" s="234"/>
      <c r="K22" s="249"/>
    </row>
    <row r="23" spans="1:11" s="2" customFormat="1" ht="25.5" x14ac:dyDescent="0.25">
      <c r="A23" s="706" t="s">
        <v>715</v>
      </c>
      <c r="B23" s="2526"/>
      <c r="C23" s="703" t="s">
        <v>161</v>
      </c>
      <c r="D23" s="703" t="s">
        <v>161</v>
      </c>
      <c r="E23" s="703" t="s">
        <v>161</v>
      </c>
      <c r="F23" s="703" t="s">
        <v>98</v>
      </c>
      <c r="G23" s="703" t="s">
        <v>540</v>
      </c>
      <c r="H23" s="703" t="s">
        <v>95</v>
      </c>
      <c r="I23" s="236"/>
      <c r="J23" s="234"/>
      <c r="K23" s="249"/>
    </row>
    <row r="24" spans="1:11" s="2" customFormat="1" x14ac:dyDescent="0.25">
      <c r="A24" s="721" t="s">
        <v>727</v>
      </c>
      <c r="B24" s="704">
        <v>1</v>
      </c>
      <c r="C24" s="705"/>
      <c r="D24" s="705"/>
      <c r="E24" s="705"/>
      <c r="F24" s="705"/>
      <c r="G24" s="705"/>
      <c r="H24" s="705"/>
      <c r="I24" s="236"/>
      <c r="J24" s="234"/>
      <c r="K24" s="249"/>
    </row>
    <row r="25" spans="1:11" s="2" customFormat="1" x14ac:dyDescent="0.25">
      <c r="A25" s="707" t="s">
        <v>729</v>
      </c>
      <c r="B25" s="708"/>
      <c r="C25" s="709">
        <v>100000000</v>
      </c>
      <c r="D25" s="709">
        <v>100000000</v>
      </c>
      <c r="E25" s="709">
        <v>100000000</v>
      </c>
      <c r="F25" s="709">
        <v>100000000</v>
      </c>
      <c r="G25" s="709">
        <v>100000000</v>
      </c>
      <c r="H25" s="709">
        <v>100000000</v>
      </c>
      <c r="I25" s="236"/>
      <c r="J25" s="234"/>
      <c r="K25" s="249"/>
    </row>
    <row r="26" spans="1:11" s="2" customFormat="1" x14ac:dyDescent="0.25">
      <c r="A26" s="710" t="s">
        <v>731</v>
      </c>
      <c r="B26" s="711"/>
      <c r="C26" s="712">
        <v>25000000</v>
      </c>
      <c r="D26" s="712">
        <v>25000000</v>
      </c>
      <c r="E26" s="712">
        <v>25000000</v>
      </c>
      <c r="F26" s="712">
        <v>25000000</v>
      </c>
      <c r="G26" s="712">
        <v>25000000</v>
      </c>
      <c r="H26" s="712">
        <v>25000000</v>
      </c>
      <c r="I26" s="236"/>
      <c r="J26" s="234"/>
      <c r="K26" s="249"/>
    </row>
    <row r="27" spans="1:11" s="2" customFormat="1" ht="25.5" x14ac:dyDescent="0.25">
      <c r="A27" s="713" t="s">
        <v>730</v>
      </c>
      <c r="B27" s="714"/>
      <c r="C27" s="715">
        <f t="shared" ref="C27:H27" si="5">C26/C25</f>
        <v>0.25</v>
      </c>
      <c r="D27" s="715">
        <f t="shared" si="5"/>
        <v>0.25</v>
      </c>
      <c r="E27" s="715">
        <f t="shared" si="5"/>
        <v>0.25</v>
      </c>
      <c r="F27" s="715">
        <f t="shared" si="5"/>
        <v>0.25</v>
      </c>
      <c r="G27" s="715">
        <f t="shared" si="5"/>
        <v>0.25</v>
      </c>
      <c r="H27" s="715">
        <f t="shared" si="5"/>
        <v>0.25</v>
      </c>
      <c r="I27" s="236"/>
      <c r="J27" s="234"/>
      <c r="K27" s="249"/>
    </row>
    <row r="28" spans="1:11" s="2" customFormat="1" x14ac:dyDescent="0.25">
      <c r="A28" s="721" t="s">
        <v>728</v>
      </c>
      <c r="B28" s="704"/>
      <c r="C28" s="705"/>
      <c r="D28" s="705"/>
      <c r="E28" s="705"/>
      <c r="F28" s="705"/>
      <c r="G28" s="705"/>
      <c r="H28" s="705"/>
      <c r="I28" s="236"/>
      <c r="J28" s="234"/>
      <c r="K28" s="249"/>
    </row>
    <row r="29" spans="1:11" s="2" customFormat="1" x14ac:dyDescent="0.25">
      <c r="A29" s="707" t="s">
        <v>729</v>
      </c>
      <c r="B29" s="708"/>
      <c r="C29" s="709">
        <v>100000000</v>
      </c>
      <c r="D29" s="709">
        <v>100000000</v>
      </c>
      <c r="E29" s="709">
        <v>100000000</v>
      </c>
      <c r="F29" s="709">
        <v>100000000</v>
      </c>
      <c r="G29" s="709">
        <v>100000000</v>
      </c>
      <c r="H29" s="709">
        <v>100000000</v>
      </c>
      <c r="I29" s="236"/>
      <c r="J29" s="234"/>
      <c r="K29" s="249"/>
    </row>
    <row r="30" spans="1:11" s="2" customFormat="1" x14ac:dyDescent="0.25">
      <c r="A30" s="710" t="s">
        <v>732</v>
      </c>
      <c r="B30" s="711"/>
      <c r="C30" s="712">
        <v>25000000</v>
      </c>
      <c r="D30" s="712">
        <v>25000000</v>
      </c>
      <c r="E30" s="712">
        <v>25000000</v>
      </c>
      <c r="F30" s="712">
        <v>25000000</v>
      </c>
      <c r="G30" s="712">
        <v>25000000</v>
      </c>
      <c r="H30" s="712">
        <v>25000000</v>
      </c>
      <c r="I30" s="236"/>
      <c r="J30" s="234"/>
      <c r="K30" s="249"/>
    </row>
    <row r="31" spans="1:11" s="2" customFormat="1" ht="25.5" x14ac:dyDescent="0.25">
      <c r="A31" s="713" t="s">
        <v>733</v>
      </c>
      <c r="B31" s="714"/>
      <c r="C31" s="715">
        <f t="shared" ref="C31:H31" si="6">C30/C29</f>
        <v>0.25</v>
      </c>
      <c r="D31" s="715">
        <f t="shared" si="6"/>
        <v>0.25</v>
      </c>
      <c r="E31" s="715">
        <f t="shared" si="6"/>
        <v>0.25</v>
      </c>
      <c r="F31" s="715">
        <f t="shared" si="6"/>
        <v>0.25</v>
      </c>
      <c r="G31" s="715">
        <f t="shared" si="6"/>
        <v>0.25</v>
      </c>
      <c r="H31" s="715">
        <f t="shared" si="6"/>
        <v>0.25</v>
      </c>
      <c r="I31" s="236"/>
      <c r="J31" s="234"/>
      <c r="K31" s="249"/>
    </row>
    <row r="32" spans="1:11" s="2" customFormat="1" x14ac:dyDescent="0.25">
      <c r="A32" s="702"/>
      <c r="B32" s="716"/>
      <c r="C32" s="717"/>
      <c r="D32" s="717"/>
      <c r="E32" s="718"/>
      <c r="F32" s="719"/>
      <c r="G32" s="717"/>
      <c r="H32" s="718"/>
      <c r="I32" s="236"/>
      <c r="J32" s="234"/>
      <c r="K32" s="249"/>
    </row>
    <row r="33" spans="1:11" s="2" customFormat="1" x14ac:dyDescent="0.25">
      <c r="A33" s="702"/>
      <c r="B33" s="716"/>
      <c r="C33" s="717"/>
      <c r="D33" s="717"/>
      <c r="E33" s="718"/>
      <c r="F33" s="719"/>
      <c r="G33" s="717"/>
      <c r="H33" s="718"/>
      <c r="I33" s="236"/>
      <c r="J33" s="234"/>
      <c r="K33" s="249"/>
    </row>
    <row r="34" spans="1:11" s="2" customFormat="1" x14ac:dyDescent="0.25">
      <c r="A34" s="2528" t="s">
        <v>736</v>
      </c>
      <c r="B34" s="2528"/>
      <c r="C34" s="2528"/>
      <c r="D34" s="2528"/>
      <c r="E34" s="2528"/>
      <c r="F34" s="2528"/>
      <c r="G34" s="2528"/>
      <c r="H34" s="2528"/>
      <c r="I34" s="236"/>
      <c r="J34" s="234"/>
      <c r="K34" s="249"/>
    </row>
    <row r="35" spans="1:11" s="2" customFormat="1" x14ac:dyDescent="0.25">
      <c r="A35" s="2522" t="s">
        <v>35</v>
      </c>
      <c r="B35" s="2524" t="s">
        <v>128</v>
      </c>
      <c r="C35" s="13" t="s">
        <v>117</v>
      </c>
      <c r="D35" s="158" t="s">
        <v>118</v>
      </c>
      <c r="E35" s="690" t="s">
        <v>119</v>
      </c>
      <c r="F35" s="2510" t="s">
        <v>120</v>
      </c>
      <c r="G35" s="2511"/>
      <c r="H35" s="2512"/>
      <c r="I35" s="236"/>
      <c r="J35" s="234"/>
      <c r="K35" s="249"/>
    </row>
    <row r="36" spans="1:11" s="2" customFormat="1" ht="25.5" x14ac:dyDescent="0.25">
      <c r="A36" s="2523"/>
      <c r="B36" s="2525"/>
      <c r="C36" s="160" t="s">
        <v>161</v>
      </c>
      <c r="D36" s="161" t="s">
        <v>161</v>
      </c>
      <c r="E36" s="162" t="s">
        <v>161</v>
      </c>
      <c r="F36" s="691" t="s">
        <v>98</v>
      </c>
      <c r="G36" s="160" t="s">
        <v>540</v>
      </c>
      <c r="H36" s="162" t="s">
        <v>95</v>
      </c>
      <c r="I36" s="236"/>
      <c r="J36" s="234"/>
      <c r="K36" s="249"/>
    </row>
    <row r="37" spans="1:11" s="2" customFormat="1" x14ac:dyDescent="0.25">
      <c r="A37" s="724" t="s">
        <v>715</v>
      </c>
      <c r="B37" s="734">
        <v>1</v>
      </c>
      <c r="C37" s="726"/>
      <c r="D37" s="726"/>
      <c r="E37" s="727"/>
      <c r="F37" s="728"/>
      <c r="G37" s="726"/>
      <c r="H37" s="727"/>
      <c r="I37" s="236"/>
      <c r="J37" s="234"/>
      <c r="K37" s="249"/>
    </row>
    <row r="38" spans="1:11" x14ac:dyDescent="0.25">
      <c r="A38" s="570" t="s">
        <v>740</v>
      </c>
      <c r="B38" s="693"/>
      <c r="C38" s="240"/>
      <c r="D38" s="240"/>
      <c r="E38" s="241"/>
      <c r="F38" s="242"/>
      <c r="G38" s="240"/>
      <c r="H38" s="241"/>
      <c r="I38" s="244"/>
      <c r="J38" s="240"/>
      <c r="K38" s="241"/>
    </row>
    <row r="39" spans="1:11" x14ac:dyDescent="0.25">
      <c r="A39" s="571" t="s">
        <v>472</v>
      </c>
      <c r="B39" s="693"/>
      <c r="C39" s="60">
        <v>942223.70000000007</v>
      </c>
      <c r="D39" s="60">
        <v>600230.40000000002</v>
      </c>
      <c r="E39" s="61">
        <v>720152.4</v>
      </c>
      <c r="F39" s="62"/>
      <c r="G39" s="60"/>
      <c r="H39" s="61">
        <v>930208.4</v>
      </c>
      <c r="I39" s="64"/>
      <c r="J39" s="60"/>
      <c r="K39" s="61"/>
    </row>
    <row r="40" spans="1:11" x14ac:dyDescent="0.25">
      <c r="A40" s="571" t="s">
        <v>473</v>
      </c>
      <c r="B40" s="693"/>
      <c r="C40" s="60">
        <v>711541.60000000009</v>
      </c>
      <c r="D40" s="60">
        <v>952001.60000000009</v>
      </c>
      <c r="E40" s="61">
        <v>502134.60000000003</v>
      </c>
      <c r="F40" s="62"/>
      <c r="G40" s="60"/>
      <c r="H40" s="61">
        <v>535099.4</v>
      </c>
      <c r="I40" s="64"/>
      <c r="J40" s="60"/>
      <c r="K40" s="61"/>
    </row>
    <row r="41" spans="1:11" x14ac:dyDescent="0.25">
      <c r="A41" s="571" t="s">
        <v>7</v>
      </c>
      <c r="B41" s="693"/>
      <c r="C41" s="60">
        <v>535101.60000000009</v>
      </c>
      <c r="D41" s="60">
        <v>535114.80000000005</v>
      </c>
      <c r="E41" s="61">
        <v>511350.4</v>
      </c>
      <c r="F41" s="62"/>
      <c r="G41" s="60"/>
      <c r="H41" s="61">
        <v>601134.60000000009</v>
      </c>
      <c r="I41" s="64"/>
      <c r="J41" s="60"/>
      <c r="K41" s="61"/>
    </row>
    <row r="42" spans="1:11" x14ac:dyDescent="0.25">
      <c r="A42" s="571" t="s">
        <v>474</v>
      </c>
      <c r="B42" s="693"/>
      <c r="C42" s="60">
        <v>123545</v>
      </c>
      <c r="D42" s="60">
        <v>135125</v>
      </c>
      <c r="E42" s="61">
        <v>102545</v>
      </c>
      <c r="F42" s="62"/>
      <c r="G42" s="60"/>
      <c r="H42" s="61">
        <v>100125</v>
      </c>
      <c r="I42" s="64"/>
      <c r="J42" s="60"/>
      <c r="K42" s="61"/>
    </row>
    <row r="43" spans="1:11" x14ac:dyDescent="0.25">
      <c r="A43" s="571" t="s">
        <v>742</v>
      </c>
      <c r="B43" s="693"/>
      <c r="C43" s="60">
        <v>12545</v>
      </c>
      <c r="D43" s="60">
        <v>13453</v>
      </c>
      <c r="E43" s="61">
        <v>14521</v>
      </c>
      <c r="F43" s="62"/>
      <c r="G43" s="60"/>
      <c r="H43" s="61">
        <v>11245</v>
      </c>
      <c r="I43" s="64"/>
      <c r="J43" s="60"/>
      <c r="K43" s="61"/>
    </row>
    <row r="44" spans="1:11" x14ac:dyDescent="0.25">
      <c r="A44" s="572" t="str">
        <f>$A$10</f>
        <v>Minimum Service Level and Above sub-total</v>
      </c>
      <c r="B44" s="693"/>
      <c r="C44" s="573">
        <f>SUM(C39:C43)</f>
        <v>2324956.9000000004</v>
      </c>
      <c r="D44" s="573">
        <f t="shared" ref="D44:K44" si="7">SUM(D39:D43)</f>
        <v>2235924.7999999998</v>
      </c>
      <c r="E44" s="574">
        <f t="shared" si="7"/>
        <v>1850703.4</v>
      </c>
      <c r="F44" s="575">
        <f t="shared" si="7"/>
        <v>0</v>
      </c>
      <c r="G44" s="573">
        <f t="shared" si="7"/>
        <v>0</v>
      </c>
      <c r="H44" s="574">
        <f t="shared" si="7"/>
        <v>2177812.4000000004</v>
      </c>
      <c r="I44" s="576">
        <f t="shared" si="7"/>
        <v>0</v>
      </c>
      <c r="J44" s="573">
        <f t="shared" si="7"/>
        <v>0</v>
      </c>
      <c r="K44" s="574">
        <f t="shared" si="7"/>
        <v>0</v>
      </c>
    </row>
    <row r="45" spans="1:11" s="2" customFormat="1" x14ac:dyDescent="0.25">
      <c r="A45" s="722" t="s">
        <v>721</v>
      </c>
      <c r="B45" s="694"/>
      <c r="C45" s="723">
        <f t="shared" ref="C45:H45" si="8">C44/C52</f>
        <v>0.68939965372221934</v>
      </c>
      <c r="D45" s="723">
        <f t="shared" si="8"/>
        <v>0.59873881976308374</v>
      </c>
      <c r="E45" s="723">
        <f t="shared" si="8"/>
        <v>0.5547396854262775</v>
      </c>
      <c r="F45" s="723" t="e">
        <f t="shared" si="8"/>
        <v>#DIV/0!</v>
      </c>
      <c r="G45" s="723" t="e">
        <f t="shared" si="8"/>
        <v>#DIV/0!</v>
      </c>
      <c r="H45" s="735">
        <f t="shared" si="8"/>
        <v>0.63148764832212934</v>
      </c>
      <c r="I45" s="244"/>
      <c r="J45" s="240"/>
      <c r="K45" s="241"/>
    </row>
    <row r="46" spans="1:11" s="2" customFormat="1" x14ac:dyDescent="0.25">
      <c r="A46" s="570" t="s">
        <v>741</v>
      </c>
      <c r="B46" s="693"/>
      <c r="C46" s="698"/>
      <c r="D46" s="698"/>
      <c r="E46" s="733"/>
      <c r="F46" s="733"/>
      <c r="G46" s="698"/>
      <c r="H46" s="736"/>
      <c r="I46" s="244"/>
      <c r="J46" s="240"/>
      <c r="K46" s="241"/>
    </row>
    <row r="47" spans="1:11" x14ac:dyDescent="0.25">
      <c r="A47" s="571" t="s">
        <v>476</v>
      </c>
      <c r="B47" s="693"/>
      <c r="C47" s="60">
        <v>502133.50000000006</v>
      </c>
      <c r="D47" s="60">
        <v>952110.50000000012</v>
      </c>
      <c r="E47" s="61">
        <v>937909.50000000012</v>
      </c>
      <c r="F47" s="62"/>
      <c r="G47" s="60"/>
      <c r="H47" s="61">
        <v>720329.5</v>
      </c>
      <c r="I47" s="64"/>
      <c r="J47" s="60"/>
      <c r="K47" s="61"/>
    </row>
    <row r="48" spans="1:11" x14ac:dyDescent="0.25">
      <c r="A48" s="571" t="s">
        <v>743</v>
      </c>
      <c r="B48" s="693"/>
      <c r="C48" s="60">
        <v>535101.60000000009</v>
      </c>
      <c r="D48" s="60">
        <v>535101.60000000009</v>
      </c>
      <c r="E48" s="61">
        <v>535101.60000000009</v>
      </c>
      <c r="F48" s="62"/>
      <c r="G48" s="60"/>
      <c r="H48" s="61">
        <v>535101.60000000009</v>
      </c>
      <c r="I48" s="64"/>
      <c r="J48" s="60"/>
      <c r="K48" s="61"/>
    </row>
    <row r="49" spans="1:11" x14ac:dyDescent="0.25">
      <c r="A49" s="571" t="s">
        <v>478</v>
      </c>
      <c r="B49" s="693"/>
      <c r="C49" s="60">
        <v>10245</v>
      </c>
      <c r="D49" s="60">
        <v>11254</v>
      </c>
      <c r="E49" s="61">
        <v>12451</v>
      </c>
      <c r="F49" s="62"/>
      <c r="G49" s="60"/>
      <c r="H49" s="61">
        <v>15458</v>
      </c>
      <c r="I49" s="64"/>
      <c r="J49" s="60"/>
      <c r="K49" s="61"/>
    </row>
    <row r="50" spans="1:11" x14ac:dyDescent="0.25">
      <c r="A50" s="572" t="str">
        <f>$A$16</f>
        <v>Below Minimum Service Level sub-total</v>
      </c>
      <c r="B50" s="693"/>
      <c r="C50" s="577">
        <f>SUM(C47:C49)</f>
        <v>1047480.1000000001</v>
      </c>
      <c r="D50" s="577">
        <f t="shared" ref="D50:K50" si="9">SUM(D47:D49)</f>
        <v>1498466.1</v>
      </c>
      <c r="E50" s="578">
        <f t="shared" si="9"/>
        <v>1485462.1</v>
      </c>
      <c r="F50" s="579">
        <f t="shared" si="9"/>
        <v>0</v>
      </c>
      <c r="G50" s="577">
        <f t="shared" si="9"/>
        <v>0</v>
      </c>
      <c r="H50" s="578">
        <f t="shared" si="9"/>
        <v>1270889.1000000001</v>
      </c>
      <c r="I50" s="581">
        <f t="shared" si="9"/>
        <v>0</v>
      </c>
      <c r="J50" s="577">
        <f t="shared" si="9"/>
        <v>0</v>
      </c>
      <c r="K50" s="578">
        <f t="shared" si="9"/>
        <v>0</v>
      </c>
    </row>
    <row r="51" spans="1:11" s="2" customFormat="1" x14ac:dyDescent="0.25">
      <c r="A51" s="572" t="s">
        <v>722</v>
      </c>
      <c r="B51" s="693"/>
      <c r="C51" s="700">
        <f t="shared" ref="C51:H51" si="10">C50/C52</f>
        <v>0.31060034627778071</v>
      </c>
      <c r="D51" s="700">
        <f t="shared" si="10"/>
        <v>0.40126118023691631</v>
      </c>
      <c r="E51" s="700">
        <f t="shared" si="10"/>
        <v>0.44526031457372245</v>
      </c>
      <c r="F51" s="700" t="e">
        <f t="shared" si="10"/>
        <v>#DIV/0!</v>
      </c>
      <c r="G51" s="700" t="e">
        <f t="shared" si="10"/>
        <v>#DIV/0!</v>
      </c>
      <c r="H51" s="737">
        <f t="shared" si="10"/>
        <v>0.36851235167787061</v>
      </c>
      <c r="I51" s="576"/>
      <c r="J51" s="573"/>
      <c r="K51" s="574"/>
    </row>
    <row r="52" spans="1:11" x14ac:dyDescent="0.25">
      <c r="A52" s="653" t="str">
        <f>$A$18</f>
        <v>Total number of households*</v>
      </c>
      <c r="B52" s="694">
        <f>$B$18</f>
        <v>5</v>
      </c>
      <c r="C52" s="629">
        <f>C44+C50</f>
        <v>3372437.0000000005</v>
      </c>
      <c r="D52" s="629">
        <f t="shared" ref="D52:K52" si="11">D44+D50</f>
        <v>3734390.9</v>
      </c>
      <c r="E52" s="630">
        <f t="shared" si="11"/>
        <v>3336165.5</v>
      </c>
      <c r="F52" s="631">
        <f t="shared" si="11"/>
        <v>0</v>
      </c>
      <c r="G52" s="629">
        <f t="shared" si="11"/>
        <v>0</v>
      </c>
      <c r="H52" s="630">
        <f t="shared" si="11"/>
        <v>3448701.5000000005</v>
      </c>
      <c r="I52" s="587">
        <f t="shared" si="11"/>
        <v>0</v>
      </c>
      <c r="J52" s="583">
        <f t="shared" si="11"/>
        <v>0</v>
      </c>
      <c r="K52" s="584">
        <f t="shared" si="11"/>
        <v>0</v>
      </c>
    </row>
    <row r="53" spans="1:11" s="2" customFormat="1" x14ac:dyDescent="0.25">
      <c r="A53" s="582"/>
      <c r="B53" s="693"/>
      <c r="C53" s="234"/>
      <c r="D53" s="234"/>
      <c r="E53" s="249"/>
      <c r="F53" s="250"/>
      <c r="G53" s="234"/>
      <c r="H53" s="249"/>
      <c r="I53" s="236"/>
      <c r="J53" s="234"/>
      <c r="K53" s="249"/>
    </row>
    <row r="54" spans="1:11" s="2" customFormat="1" x14ac:dyDescent="0.25">
      <c r="A54" s="2528" t="s">
        <v>737</v>
      </c>
      <c r="B54" s="2528"/>
      <c r="C54" s="2528"/>
      <c r="D54" s="2528"/>
      <c r="E54" s="2528"/>
      <c r="F54" s="2528"/>
      <c r="G54" s="2528"/>
      <c r="H54" s="2528"/>
      <c r="I54" s="236"/>
      <c r="J54" s="234"/>
      <c r="K54" s="249"/>
    </row>
    <row r="55" spans="1:11" s="2" customFormat="1" x14ac:dyDescent="0.25">
      <c r="A55" s="720" t="s">
        <v>35</v>
      </c>
      <c r="B55" s="2526" t="s">
        <v>128</v>
      </c>
      <c r="C55" s="703" t="s">
        <v>117</v>
      </c>
      <c r="D55" s="703" t="s">
        <v>118</v>
      </c>
      <c r="E55" s="703" t="s">
        <v>119</v>
      </c>
      <c r="F55" s="2527" t="s">
        <v>120</v>
      </c>
      <c r="G55" s="2527"/>
      <c r="H55" s="2527"/>
      <c r="I55" s="236"/>
      <c r="J55" s="234"/>
      <c r="K55" s="249"/>
    </row>
    <row r="56" spans="1:11" s="2" customFormat="1" ht="25.5" x14ac:dyDescent="0.25">
      <c r="A56" s="706" t="s">
        <v>715</v>
      </c>
      <c r="B56" s="2526"/>
      <c r="C56" s="703" t="s">
        <v>161</v>
      </c>
      <c r="D56" s="703" t="s">
        <v>161</v>
      </c>
      <c r="E56" s="703" t="s">
        <v>161</v>
      </c>
      <c r="F56" s="703" t="s">
        <v>98</v>
      </c>
      <c r="G56" s="703" t="s">
        <v>540</v>
      </c>
      <c r="H56" s="703" t="s">
        <v>95</v>
      </c>
      <c r="I56" s="236"/>
      <c r="J56" s="234"/>
      <c r="K56" s="249"/>
    </row>
    <row r="57" spans="1:11" s="2" customFormat="1" x14ac:dyDescent="0.25">
      <c r="A57" s="721" t="s">
        <v>727</v>
      </c>
      <c r="B57" s="704">
        <v>1</v>
      </c>
      <c r="C57" s="705"/>
      <c r="D57" s="705"/>
      <c r="E57" s="705"/>
      <c r="F57" s="705"/>
      <c r="G57" s="705"/>
      <c r="H57" s="705"/>
      <c r="I57" s="236"/>
      <c r="J57" s="234"/>
      <c r="K57" s="249"/>
    </row>
    <row r="58" spans="1:11" s="2" customFormat="1" x14ac:dyDescent="0.25">
      <c r="A58" s="707" t="s">
        <v>729</v>
      </c>
      <c r="B58" s="708"/>
      <c r="C58" s="709">
        <v>100000000</v>
      </c>
      <c r="D58" s="709">
        <v>100000000</v>
      </c>
      <c r="E58" s="709">
        <v>100000000</v>
      </c>
      <c r="F58" s="709">
        <v>100000000</v>
      </c>
      <c r="G58" s="709">
        <v>100000000</v>
      </c>
      <c r="H58" s="709">
        <v>100000000</v>
      </c>
      <c r="I58" s="236"/>
      <c r="J58" s="234"/>
      <c r="K58" s="249"/>
    </row>
    <row r="59" spans="1:11" s="2" customFormat="1" x14ac:dyDescent="0.25">
      <c r="A59" s="710" t="s">
        <v>731</v>
      </c>
      <c r="B59" s="711"/>
      <c r="C59" s="712">
        <v>25000000</v>
      </c>
      <c r="D59" s="712">
        <v>25000000</v>
      </c>
      <c r="E59" s="712">
        <v>25000000</v>
      </c>
      <c r="F59" s="712">
        <v>25000000</v>
      </c>
      <c r="G59" s="712">
        <v>25000000</v>
      </c>
      <c r="H59" s="712">
        <v>25000000</v>
      </c>
      <c r="I59" s="236"/>
      <c r="J59" s="234"/>
      <c r="K59" s="249"/>
    </row>
    <row r="60" spans="1:11" s="2" customFormat="1" ht="25.5" x14ac:dyDescent="0.25">
      <c r="A60" s="713" t="s">
        <v>730</v>
      </c>
      <c r="B60" s="714"/>
      <c r="C60" s="715">
        <f t="shared" ref="C60:H60" si="12">C59/C58</f>
        <v>0.25</v>
      </c>
      <c r="D60" s="715">
        <f t="shared" si="12"/>
        <v>0.25</v>
      </c>
      <c r="E60" s="715">
        <f t="shared" si="12"/>
        <v>0.25</v>
      </c>
      <c r="F60" s="715">
        <f t="shared" si="12"/>
        <v>0.25</v>
      </c>
      <c r="G60" s="715">
        <f t="shared" si="12"/>
        <v>0.25</v>
      </c>
      <c r="H60" s="715">
        <f t="shared" si="12"/>
        <v>0.25</v>
      </c>
      <c r="I60" s="236"/>
      <c r="J60" s="234"/>
      <c r="K60" s="249"/>
    </row>
    <row r="61" spans="1:11" s="2" customFormat="1" x14ac:dyDescent="0.25">
      <c r="A61" s="721" t="s">
        <v>728</v>
      </c>
      <c r="B61" s="704"/>
      <c r="C61" s="705"/>
      <c r="D61" s="705"/>
      <c r="E61" s="705"/>
      <c r="F61" s="705"/>
      <c r="G61" s="705"/>
      <c r="H61" s="705"/>
      <c r="I61" s="236"/>
      <c r="J61" s="234"/>
      <c r="K61" s="249"/>
    </row>
    <row r="62" spans="1:11" s="2" customFormat="1" x14ac:dyDescent="0.25">
      <c r="A62" s="707" t="s">
        <v>729</v>
      </c>
      <c r="B62" s="708"/>
      <c r="C62" s="709">
        <v>100000000</v>
      </c>
      <c r="D62" s="709">
        <v>100000000</v>
      </c>
      <c r="E62" s="709">
        <v>100000000</v>
      </c>
      <c r="F62" s="709">
        <v>100000000</v>
      </c>
      <c r="G62" s="709">
        <v>100000000</v>
      </c>
      <c r="H62" s="709">
        <v>100000000</v>
      </c>
      <c r="I62" s="236"/>
      <c r="J62" s="234"/>
      <c r="K62" s="249"/>
    </row>
    <row r="63" spans="1:11" s="2" customFormat="1" x14ac:dyDescent="0.25">
      <c r="A63" s="710" t="s">
        <v>732</v>
      </c>
      <c r="B63" s="711"/>
      <c r="C63" s="712">
        <v>25000000</v>
      </c>
      <c r="D63" s="712">
        <v>25000000</v>
      </c>
      <c r="E63" s="712">
        <v>25000000</v>
      </c>
      <c r="F63" s="712">
        <v>25000000</v>
      </c>
      <c r="G63" s="712">
        <v>25000000</v>
      </c>
      <c r="H63" s="712">
        <v>25000000</v>
      </c>
      <c r="I63" s="236"/>
      <c r="J63" s="234"/>
      <c r="K63" s="249"/>
    </row>
    <row r="64" spans="1:11" s="2" customFormat="1" ht="25.5" x14ac:dyDescent="0.25">
      <c r="A64" s="713" t="s">
        <v>733</v>
      </c>
      <c r="B64" s="714"/>
      <c r="C64" s="715">
        <f t="shared" ref="C64:H64" si="13">C63/C62</f>
        <v>0.25</v>
      </c>
      <c r="D64" s="715">
        <f t="shared" si="13"/>
        <v>0.25</v>
      </c>
      <c r="E64" s="715">
        <f t="shared" si="13"/>
        <v>0.25</v>
      </c>
      <c r="F64" s="715">
        <f t="shared" si="13"/>
        <v>0.25</v>
      </c>
      <c r="G64" s="715">
        <f t="shared" si="13"/>
        <v>0.25</v>
      </c>
      <c r="H64" s="715">
        <f t="shared" si="13"/>
        <v>0.25</v>
      </c>
      <c r="I64" s="236"/>
      <c r="J64" s="234"/>
      <c r="K64" s="249"/>
    </row>
    <row r="65" spans="1:11" s="2" customFormat="1" x14ac:dyDescent="0.25">
      <c r="A65" s="582"/>
      <c r="B65" s="693"/>
      <c r="C65" s="234"/>
      <c r="D65" s="234"/>
      <c r="E65" s="249"/>
      <c r="F65" s="250"/>
      <c r="G65" s="234"/>
      <c r="H65" s="249"/>
      <c r="I65" s="236"/>
      <c r="J65" s="234"/>
      <c r="K65" s="249"/>
    </row>
    <row r="66" spans="1:11" s="2" customFormat="1" x14ac:dyDescent="0.25">
      <c r="A66" s="582"/>
      <c r="B66" s="693"/>
      <c r="C66" s="234"/>
      <c r="D66" s="234"/>
      <c r="E66" s="249"/>
      <c r="F66" s="250"/>
      <c r="G66" s="234"/>
      <c r="H66" s="249"/>
      <c r="I66" s="236"/>
      <c r="J66" s="234"/>
      <c r="K66" s="249"/>
    </row>
    <row r="67" spans="1:11" s="2" customFormat="1" x14ac:dyDescent="0.25">
      <c r="A67" s="582"/>
      <c r="B67" s="693"/>
      <c r="C67" s="234"/>
      <c r="D67" s="234"/>
      <c r="E67" s="249"/>
      <c r="F67" s="250"/>
      <c r="G67" s="234"/>
      <c r="H67" s="249"/>
      <c r="I67" s="236"/>
      <c r="J67" s="234"/>
      <c r="K67" s="249"/>
    </row>
    <row r="68" spans="1:11" s="2" customFormat="1" x14ac:dyDescent="0.25">
      <c r="A68" s="2528" t="s">
        <v>744</v>
      </c>
      <c r="B68" s="2528"/>
      <c r="C68" s="2528"/>
      <c r="D68" s="2528"/>
      <c r="E68" s="2528"/>
      <c r="F68" s="2528"/>
      <c r="G68" s="2528"/>
      <c r="H68" s="2528"/>
      <c r="I68" s="236"/>
      <c r="J68" s="234"/>
      <c r="K68" s="249"/>
    </row>
    <row r="69" spans="1:11" s="2" customFormat="1" x14ac:dyDescent="0.25">
      <c r="A69" s="2530" t="s">
        <v>35</v>
      </c>
      <c r="B69" s="2531" t="s">
        <v>128</v>
      </c>
      <c r="C69" s="13" t="s">
        <v>117</v>
      </c>
      <c r="D69" s="158" t="s">
        <v>118</v>
      </c>
      <c r="E69" s="690" t="s">
        <v>119</v>
      </c>
      <c r="F69" s="2510" t="s">
        <v>120</v>
      </c>
      <c r="G69" s="2511"/>
      <c r="H69" s="2512"/>
      <c r="I69" s="236"/>
      <c r="J69" s="234"/>
      <c r="K69" s="249"/>
    </row>
    <row r="70" spans="1:11" s="2" customFormat="1" ht="25.5" x14ac:dyDescent="0.25">
      <c r="A70" s="2523"/>
      <c r="B70" s="2525"/>
      <c r="C70" s="160" t="s">
        <v>161</v>
      </c>
      <c r="D70" s="161" t="s">
        <v>161</v>
      </c>
      <c r="E70" s="162" t="s">
        <v>161</v>
      </c>
      <c r="F70" s="691" t="s">
        <v>98</v>
      </c>
      <c r="G70" s="160" t="s">
        <v>540</v>
      </c>
      <c r="H70" s="162" t="s">
        <v>95</v>
      </c>
      <c r="I70" s="236"/>
      <c r="J70" s="234"/>
      <c r="K70" s="249"/>
    </row>
    <row r="71" spans="1:11" s="2" customFormat="1" x14ac:dyDescent="0.25">
      <c r="A71" s="654" t="s">
        <v>715</v>
      </c>
      <c r="B71" s="692">
        <v>1</v>
      </c>
      <c r="C71" s="655"/>
      <c r="D71" s="655"/>
      <c r="E71" s="656"/>
      <c r="F71" s="657"/>
      <c r="G71" s="655"/>
      <c r="H71" s="656"/>
      <c r="I71" s="236"/>
      <c r="J71" s="234"/>
      <c r="K71" s="249"/>
    </row>
    <row r="72" spans="1:11" x14ac:dyDescent="0.25">
      <c r="A72" s="570" t="s">
        <v>747</v>
      </c>
      <c r="B72" s="693"/>
      <c r="C72" s="240"/>
      <c r="D72" s="240"/>
      <c r="E72" s="241"/>
      <c r="F72" s="242"/>
      <c r="G72" s="240"/>
      <c r="H72" s="241"/>
      <c r="I72" s="244"/>
      <c r="J72" s="240"/>
      <c r="K72" s="241"/>
    </row>
    <row r="73" spans="1:11" x14ac:dyDescent="0.25">
      <c r="A73" s="571" t="s">
        <v>480</v>
      </c>
      <c r="B73" s="693"/>
      <c r="C73" s="60">
        <v>654845</v>
      </c>
      <c r="D73" s="60">
        <v>546845</v>
      </c>
      <c r="E73" s="61">
        <v>564825</v>
      </c>
      <c r="F73" s="62"/>
      <c r="G73" s="60"/>
      <c r="H73" s="61">
        <v>523455</v>
      </c>
      <c r="I73" s="64"/>
      <c r="J73" s="60"/>
      <c r="K73" s="61"/>
    </row>
    <row r="74" spans="1:11" x14ac:dyDescent="0.25">
      <c r="A74" s="571" t="s">
        <v>481</v>
      </c>
      <c r="B74" s="693"/>
      <c r="C74" s="60">
        <v>564864</v>
      </c>
      <c r="D74" s="60">
        <v>586886</v>
      </c>
      <c r="E74" s="61">
        <v>845686</v>
      </c>
      <c r="F74" s="62"/>
      <c r="G74" s="60"/>
      <c r="H74" s="61">
        <v>564865</v>
      </c>
      <c r="I74" s="64"/>
      <c r="J74" s="60"/>
      <c r="K74" s="61"/>
    </row>
    <row r="75" spans="1:11" x14ac:dyDescent="0.25">
      <c r="A75" s="572" t="str">
        <f>$A$10</f>
        <v>Minimum Service Level and Above sub-total</v>
      </c>
      <c r="B75" s="693"/>
      <c r="C75" s="573">
        <f>SUM(C73:C74)</f>
        <v>1219709</v>
      </c>
      <c r="D75" s="573">
        <f t="shared" ref="D75:K75" si="14">SUM(D73:D74)</f>
        <v>1133731</v>
      </c>
      <c r="E75" s="574">
        <f t="shared" si="14"/>
        <v>1410511</v>
      </c>
      <c r="F75" s="575">
        <f t="shared" si="14"/>
        <v>0</v>
      </c>
      <c r="G75" s="573">
        <f t="shared" si="14"/>
        <v>0</v>
      </c>
      <c r="H75" s="574">
        <f t="shared" si="14"/>
        <v>1088320</v>
      </c>
      <c r="I75" s="576">
        <f t="shared" si="14"/>
        <v>0</v>
      </c>
      <c r="J75" s="573">
        <f t="shared" si="14"/>
        <v>0</v>
      </c>
      <c r="K75" s="574">
        <f t="shared" si="14"/>
        <v>0</v>
      </c>
    </row>
    <row r="76" spans="1:11" s="2" customFormat="1" x14ac:dyDescent="0.25">
      <c r="A76" s="722" t="s">
        <v>721</v>
      </c>
      <c r="B76" s="694"/>
      <c r="C76" s="723">
        <f t="shared" ref="C76:H76" si="15">C75/C83</f>
        <v>0.52792342418379579</v>
      </c>
      <c r="D76" s="723">
        <f t="shared" si="15"/>
        <v>0.52795913539450789</v>
      </c>
      <c r="E76" s="723">
        <f t="shared" si="15"/>
        <v>0.66310428167867264</v>
      </c>
      <c r="F76" s="723" t="e">
        <f t="shared" si="15"/>
        <v>#DIV/0!</v>
      </c>
      <c r="G76" s="723" t="e">
        <f t="shared" si="15"/>
        <v>#DIV/0!</v>
      </c>
      <c r="H76" s="723">
        <f t="shared" si="15"/>
        <v>0.62095789967974158</v>
      </c>
      <c r="I76" s="244"/>
      <c r="J76" s="240"/>
      <c r="K76" s="241"/>
    </row>
    <row r="77" spans="1:11" s="2" customFormat="1" x14ac:dyDescent="0.25">
      <c r="A77" s="570" t="s">
        <v>748</v>
      </c>
      <c r="B77" s="693"/>
      <c r="C77" s="698"/>
      <c r="D77" s="698"/>
      <c r="E77" s="733"/>
      <c r="F77" s="733"/>
      <c r="G77" s="698"/>
      <c r="H77" s="733"/>
      <c r="I77" s="244"/>
      <c r="J77" s="240"/>
      <c r="K77" s="241"/>
    </row>
    <row r="78" spans="1:11" x14ac:dyDescent="0.25">
      <c r="A78" s="571" t="s">
        <v>482</v>
      </c>
      <c r="B78" s="693"/>
      <c r="C78" s="60">
        <v>112453</v>
      </c>
      <c r="D78" s="60">
        <v>123451</v>
      </c>
      <c r="E78" s="61">
        <v>123544</v>
      </c>
      <c r="F78" s="62"/>
      <c r="G78" s="60"/>
      <c r="H78" s="61">
        <v>123544</v>
      </c>
      <c r="I78" s="64"/>
      <c r="J78" s="60"/>
      <c r="K78" s="61"/>
    </row>
    <row r="79" spans="1:11" x14ac:dyDescent="0.25">
      <c r="A79" s="571" t="s">
        <v>483</v>
      </c>
      <c r="B79" s="693"/>
      <c r="C79" s="60">
        <v>954684</v>
      </c>
      <c r="D79" s="60">
        <v>864568</v>
      </c>
      <c r="E79" s="61">
        <v>564865</v>
      </c>
      <c r="F79" s="62"/>
      <c r="G79" s="60"/>
      <c r="H79" s="61">
        <v>486568</v>
      </c>
      <c r="I79" s="64"/>
      <c r="J79" s="60"/>
      <c r="K79" s="61"/>
    </row>
    <row r="80" spans="1:11" x14ac:dyDescent="0.25">
      <c r="A80" s="571" t="s">
        <v>484</v>
      </c>
      <c r="B80" s="693"/>
      <c r="C80" s="60">
        <v>23544</v>
      </c>
      <c r="D80" s="60">
        <v>25634</v>
      </c>
      <c r="E80" s="61">
        <v>28213</v>
      </c>
      <c r="F80" s="62"/>
      <c r="G80" s="60"/>
      <c r="H80" s="61">
        <v>54215</v>
      </c>
      <c r="I80" s="64"/>
      <c r="J80" s="60"/>
      <c r="K80" s="61"/>
    </row>
    <row r="81" spans="1:11" x14ac:dyDescent="0.25">
      <c r="A81" s="572" t="str">
        <f>$A$16</f>
        <v>Below Minimum Service Level sub-total</v>
      </c>
      <c r="B81" s="693"/>
      <c r="C81" s="577">
        <f>SUM(C78:C80)</f>
        <v>1090681</v>
      </c>
      <c r="D81" s="577">
        <f t="shared" ref="D81:K81" si="16">SUM(D78:D80)</f>
        <v>1013653</v>
      </c>
      <c r="E81" s="578">
        <f t="shared" si="16"/>
        <v>716622</v>
      </c>
      <c r="F81" s="579">
        <f t="shared" si="16"/>
        <v>0</v>
      </c>
      <c r="G81" s="577">
        <f t="shared" si="16"/>
        <v>0</v>
      </c>
      <c r="H81" s="578">
        <f t="shared" si="16"/>
        <v>664327</v>
      </c>
      <c r="I81" s="581">
        <f t="shared" si="16"/>
        <v>0</v>
      </c>
      <c r="J81" s="577">
        <f t="shared" si="16"/>
        <v>0</v>
      </c>
      <c r="K81" s="578">
        <f t="shared" si="16"/>
        <v>0</v>
      </c>
    </row>
    <row r="82" spans="1:11" s="2" customFormat="1" x14ac:dyDescent="0.25">
      <c r="A82" s="572" t="s">
        <v>722</v>
      </c>
      <c r="B82" s="693"/>
      <c r="C82" s="700">
        <f t="shared" ref="C82:H82" si="17">C81/C83</f>
        <v>0.47207657581620421</v>
      </c>
      <c r="D82" s="700">
        <f t="shared" si="17"/>
        <v>0.47204086460549211</v>
      </c>
      <c r="E82" s="700">
        <f t="shared" si="17"/>
        <v>0.33689571832132736</v>
      </c>
      <c r="F82" s="700" t="e">
        <f t="shared" si="17"/>
        <v>#DIV/0!</v>
      </c>
      <c r="G82" s="700" t="e">
        <f t="shared" si="17"/>
        <v>#DIV/0!</v>
      </c>
      <c r="H82" s="700">
        <f t="shared" si="17"/>
        <v>0.37904210032025842</v>
      </c>
      <c r="I82" s="576"/>
      <c r="J82" s="573"/>
      <c r="K82" s="574"/>
    </row>
    <row r="83" spans="1:11" x14ac:dyDescent="0.25">
      <c r="A83" s="653" t="str">
        <f>$A$18</f>
        <v>Total number of households*</v>
      </c>
      <c r="B83" s="694">
        <f>$B$18</f>
        <v>5</v>
      </c>
      <c r="C83" s="658">
        <f>C75+C81</f>
        <v>2310390</v>
      </c>
      <c r="D83" s="658">
        <f t="shared" ref="D83:K83" si="18">D75+D81</f>
        <v>2147384</v>
      </c>
      <c r="E83" s="659">
        <f t="shared" si="18"/>
        <v>2127133</v>
      </c>
      <c r="F83" s="660">
        <f t="shared" si="18"/>
        <v>0</v>
      </c>
      <c r="G83" s="658">
        <f t="shared" si="18"/>
        <v>0</v>
      </c>
      <c r="H83" s="659">
        <f t="shared" si="18"/>
        <v>1752647</v>
      </c>
      <c r="I83" s="576">
        <f t="shared" si="18"/>
        <v>0</v>
      </c>
      <c r="J83" s="573">
        <f t="shared" si="18"/>
        <v>0</v>
      </c>
      <c r="K83" s="574">
        <f t="shared" si="18"/>
        <v>0</v>
      </c>
    </row>
    <row r="84" spans="1:11" s="2" customFormat="1" x14ac:dyDescent="0.25">
      <c r="A84" s="582"/>
      <c r="B84" s="693"/>
      <c r="C84" s="240"/>
      <c r="D84" s="240"/>
      <c r="E84" s="241"/>
      <c r="F84" s="242"/>
      <c r="G84" s="240"/>
      <c r="H84" s="243"/>
      <c r="I84" s="244"/>
      <c r="J84" s="240"/>
      <c r="K84" s="241"/>
    </row>
    <row r="85" spans="1:11" s="2" customFormat="1" x14ac:dyDescent="0.25">
      <c r="A85" s="2528" t="s">
        <v>745</v>
      </c>
      <c r="B85" s="2528"/>
      <c r="C85" s="2528"/>
      <c r="D85" s="2528"/>
      <c r="E85" s="2528"/>
      <c r="F85" s="2528"/>
      <c r="G85" s="2528"/>
      <c r="H85" s="2528"/>
      <c r="I85" s="244"/>
      <c r="J85" s="240"/>
      <c r="K85" s="241"/>
    </row>
    <row r="86" spans="1:11" s="2" customFormat="1" x14ac:dyDescent="0.25">
      <c r="A86" s="720" t="s">
        <v>35</v>
      </c>
      <c r="B86" s="2526" t="s">
        <v>128</v>
      </c>
      <c r="C86" s="703" t="s">
        <v>117</v>
      </c>
      <c r="D86" s="703" t="s">
        <v>118</v>
      </c>
      <c r="E86" s="703" t="s">
        <v>119</v>
      </c>
      <c r="F86" s="2527" t="s">
        <v>120</v>
      </c>
      <c r="G86" s="2527"/>
      <c r="H86" s="2527"/>
      <c r="I86" s="244"/>
      <c r="J86" s="240"/>
      <c r="K86" s="241"/>
    </row>
    <row r="87" spans="1:11" s="2" customFormat="1" ht="25.5" x14ac:dyDescent="0.25">
      <c r="A87" s="706" t="s">
        <v>715</v>
      </c>
      <c r="B87" s="2526"/>
      <c r="C87" s="703" t="s">
        <v>161</v>
      </c>
      <c r="D87" s="703" t="s">
        <v>161</v>
      </c>
      <c r="E87" s="703" t="s">
        <v>161</v>
      </c>
      <c r="F87" s="703" t="s">
        <v>98</v>
      </c>
      <c r="G87" s="703" t="s">
        <v>540</v>
      </c>
      <c r="H87" s="703" t="s">
        <v>95</v>
      </c>
      <c r="I87" s="244"/>
      <c r="J87" s="240"/>
      <c r="K87" s="241"/>
    </row>
    <row r="88" spans="1:11" s="2" customFormat="1" x14ac:dyDescent="0.25">
      <c r="A88" s="721" t="s">
        <v>727</v>
      </c>
      <c r="B88" s="704">
        <v>1</v>
      </c>
      <c r="C88" s="705"/>
      <c r="D88" s="705"/>
      <c r="E88" s="705"/>
      <c r="F88" s="705"/>
      <c r="G88" s="705"/>
      <c r="H88" s="705"/>
      <c r="I88" s="244"/>
      <c r="J88" s="240"/>
      <c r="K88" s="241"/>
    </row>
    <row r="89" spans="1:11" s="2" customFormat="1" x14ac:dyDescent="0.25">
      <c r="A89" s="707" t="s">
        <v>729</v>
      </c>
      <c r="B89" s="708"/>
      <c r="C89" s="709">
        <v>100000000</v>
      </c>
      <c r="D89" s="709">
        <v>100000000</v>
      </c>
      <c r="E89" s="709">
        <v>100000000</v>
      </c>
      <c r="F89" s="709">
        <v>100000000</v>
      </c>
      <c r="G89" s="709">
        <v>100000000</v>
      </c>
      <c r="H89" s="709">
        <v>100000000</v>
      </c>
      <c r="I89" s="244"/>
      <c r="J89" s="240"/>
      <c r="K89" s="241"/>
    </row>
    <row r="90" spans="1:11" s="2" customFormat="1" x14ac:dyDescent="0.25">
      <c r="A90" s="710" t="s">
        <v>731</v>
      </c>
      <c r="B90" s="711"/>
      <c r="C90" s="712">
        <v>25000000</v>
      </c>
      <c r="D90" s="712">
        <v>25000000</v>
      </c>
      <c r="E90" s="712">
        <v>25000000</v>
      </c>
      <c r="F90" s="712">
        <v>25000000</v>
      </c>
      <c r="G90" s="712">
        <v>25000000</v>
      </c>
      <c r="H90" s="712">
        <v>25000000</v>
      </c>
      <c r="I90" s="244"/>
      <c r="J90" s="240"/>
      <c r="K90" s="241"/>
    </row>
    <row r="91" spans="1:11" s="2" customFormat="1" ht="25.5" x14ac:dyDescent="0.25">
      <c r="A91" s="713" t="s">
        <v>730</v>
      </c>
      <c r="B91" s="714"/>
      <c r="C91" s="715">
        <f t="shared" ref="C91:H91" si="19">C90/C89</f>
        <v>0.25</v>
      </c>
      <c r="D91" s="715">
        <f t="shared" si="19"/>
        <v>0.25</v>
      </c>
      <c r="E91" s="715">
        <f t="shared" si="19"/>
        <v>0.25</v>
      </c>
      <c r="F91" s="715">
        <f t="shared" si="19"/>
        <v>0.25</v>
      </c>
      <c r="G91" s="715">
        <f t="shared" si="19"/>
        <v>0.25</v>
      </c>
      <c r="H91" s="715">
        <f t="shared" si="19"/>
        <v>0.25</v>
      </c>
      <c r="I91" s="244"/>
      <c r="J91" s="240"/>
      <c r="K91" s="241"/>
    </row>
    <row r="92" spans="1:11" s="2" customFormat="1" x14ac:dyDescent="0.25">
      <c r="A92" s="721" t="s">
        <v>728</v>
      </c>
      <c r="B92" s="704"/>
      <c r="C92" s="705"/>
      <c r="D92" s="705"/>
      <c r="E92" s="705"/>
      <c r="F92" s="705"/>
      <c r="G92" s="705"/>
      <c r="H92" s="705"/>
      <c r="I92" s="244"/>
      <c r="J92" s="240"/>
      <c r="K92" s="241"/>
    </row>
    <row r="93" spans="1:11" s="2" customFormat="1" x14ac:dyDescent="0.25">
      <c r="A93" s="707" t="s">
        <v>729</v>
      </c>
      <c r="B93" s="708"/>
      <c r="C93" s="709">
        <v>100000000</v>
      </c>
      <c r="D93" s="709">
        <v>100000000</v>
      </c>
      <c r="E93" s="709">
        <v>100000000</v>
      </c>
      <c r="F93" s="709">
        <v>100000000</v>
      </c>
      <c r="G93" s="709">
        <v>100000000</v>
      </c>
      <c r="H93" s="709">
        <v>100000000</v>
      </c>
      <c r="I93" s="244"/>
      <c r="J93" s="240"/>
      <c r="K93" s="241"/>
    </row>
    <row r="94" spans="1:11" s="2" customFormat="1" x14ac:dyDescent="0.25">
      <c r="A94" s="710" t="s">
        <v>732</v>
      </c>
      <c r="B94" s="711"/>
      <c r="C94" s="712">
        <v>25000000</v>
      </c>
      <c r="D94" s="712">
        <v>25000000</v>
      </c>
      <c r="E94" s="712">
        <v>25000000</v>
      </c>
      <c r="F94" s="712">
        <v>25000000</v>
      </c>
      <c r="G94" s="712">
        <v>25000000</v>
      </c>
      <c r="H94" s="712">
        <v>25000000</v>
      </c>
      <c r="I94" s="244"/>
      <c r="J94" s="240"/>
      <c r="K94" s="241"/>
    </row>
    <row r="95" spans="1:11" s="2" customFormat="1" ht="25.5" x14ac:dyDescent="0.25">
      <c r="A95" s="713" t="s">
        <v>733</v>
      </c>
      <c r="B95" s="714"/>
      <c r="C95" s="715">
        <f t="shared" ref="C95:H95" si="20">C94/C93</f>
        <v>0.25</v>
      </c>
      <c r="D95" s="715">
        <f t="shared" si="20"/>
        <v>0.25</v>
      </c>
      <c r="E95" s="715">
        <f t="shared" si="20"/>
        <v>0.25</v>
      </c>
      <c r="F95" s="715">
        <f t="shared" si="20"/>
        <v>0.25</v>
      </c>
      <c r="G95" s="715">
        <f t="shared" si="20"/>
        <v>0.25</v>
      </c>
      <c r="H95" s="715">
        <f t="shared" si="20"/>
        <v>0.25</v>
      </c>
      <c r="I95" s="244"/>
      <c r="J95" s="240"/>
      <c r="K95" s="241"/>
    </row>
    <row r="96" spans="1:11" s="2" customFormat="1" x14ac:dyDescent="0.25">
      <c r="A96" s="582"/>
      <c r="B96" s="693"/>
      <c r="C96" s="240"/>
      <c r="D96" s="240"/>
      <c r="E96" s="241"/>
      <c r="F96" s="242"/>
      <c r="G96" s="240"/>
      <c r="H96" s="243"/>
      <c r="I96" s="244"/>
      <c r="J96" s="240"/>
      <c r="K96" s="241"/>
    </row>
    <row r="97" spans="1:11" s="2" customFormat="1" x14ac:dyDescent="0.25">
      <c r="A97" s="582"/>
      <c r="B97" s="693"/>
      <c r="C97" s="240"/>
      <c r="D97" s="240"/>
      <c r="E97" s="241"/>
      <c r="F97" s="242"/>
      <c r="G97" s="240"/>
      <c r="H97" s="243"/>
      <c r="I97" s="244"/>
      <c r="J97" s="240"/>
      <c r="K97" s="241"/>
    </row>
    <row r="98" spans="1:11" s="2" customFormat="1" x14ac:dyDescent="0.25">
      <c r="A98" s="2529" t="s">
        <v>746</v>
      </c>
      <c r="B98" s="2529"/>
      <c r="C98" s="2529"/>
      <c r="D98" s="2529"/>
      <c r="E98" s="2529"/>
      <c r="F98" s="2529"/>
      <c r="G98" s="2529"/>
      <c r="H98" s="2529"/>
      <c r="I98" s="244"/>
      <c r="J98" s="240"/>
      <c r="K98" s="241"/>
    </row>
    <row r="99" spans="1:11" s="2" customFormat="1" x14ac:dyDescent="0.25">
      <c r="A99" s="2522" t="s">
        <v>35</v>
      </c>
      <c r="B99" s="2524" t="s">
        <v>128</v>
      </c>
      <c r="C99" s="13" t="s">
        <v>117</v>
      </c>
      <c r="D99" s="158" t="s">
        <v>118</v>
      </c>
      <c r="E99" s="13" t="s">
        <v>119</v>
      </c>
      <c r="F99" s="2511" t="s">
        <v>120</v>
      </c>
      <c r="G99" s="2511"/>
      <c r="H99" s="2512"/>
      <c r="I99" s="244"/>
      <c r="J99" s="240"/>
      <c r="K99" s="241"/>
    </row>
    <row r="100" spans="1:11" s="2" customFormat="1" ht="25.5" x14ac:dyDescent="0.25">
      <c r="A100" s="2523"/>
      <c r="B100" s="2525"/>
      <c r="C100" s="160" t="s">
        <v>161</v>
      </c>
      <c r="D100" s="161" t="s">
        <v>161</v>
      </c>
      <c r="E100" s="160" t="s">
        <v>161</v>
      </c>
      <c r="F100" s="662" t="s">
        <v>98</v>
      </c>
      <c r="G100" s="160" t="s">
        <v>540</v>
      </c>
      <c r="H100" s="162" t="s">
        <v>95</v>
      </c>
      <c r="I100" s="244"/>
      <c r="J100" s="240"/>
      <c r="K100" s="241"/>
    </row>
    <row r="101" spans="1:11" s="2" customFormat="1" x14ac:dyDescent="0.25">
      <c r="A101" s="724" t="s">
        <v>715</v>
      </c>
      <c r="B101" s="734">
        <v>1</v>
      </c>
      <c r="C101" s="726"/>
      <c r="D101" s="726"/>
      <c r="E101" s="726"/>
      <c r="F101" s="739"/>
      <c r="G101" s="726"/>
      <c r="H101" s="727"/>
      <c r="I101" s="244"/>
      <c r="J101" s="240"/>
      <c r="K101" s="241"/>
    </row>
    <row r="102" spans="1:11" x14ac:dyDescent="0.25">
      <c r="A102" s="570" t="s">
        <v>749</v>
      </c>
      <c r="B102" s="693"/>
      <c r="C102" s="240"/>
      <c r="D102" s="240"/>
      <c r="E102" s="240"/>
      <c r="F102" s="243"/>
      <c r="G102" s="240"/>
      <c r="H102" s="241"/>
      <c r="I102" s="244"/>
      <c r="J102" s="240"/>
      <c r="K102" s="241"/>
    </row>
    <row r="103" spans="1:11" x14ac:dyDescent="0.25">
      <c r="A103" s="571" t="s">
        <v>486</v>
      </c>
      <c r="B103" s="693"/>
      <c r="C103" s="588">
        <v>2895485</v>
      </c>
      <c r="D103" s="588">
        <v>2684568</v>
      </c>
      <c r="E103" s="588">
        <v>2845684</v>
      </c>
      <c r="F103" s="591"/>
      <c r="G103" s="588"/>
      <c r="H103" s="589">
        <v>2235452</v>
      </c>
      <c r="I103" s="592"/>
      <c r="J103" s="588"/>
      <c r="K103" s="589"/>
    </row>
    <row r="104" spans="1:11" x14ac:dyDescent="0.25">
      <c r="A104" s="572" t="str">
        <f>$A$10</f>
        <v>Minimum Service Level and Above sub-total</v>
      </c>
      <c r="B104" s="693"/>
      <c r="C104" s="240">
        <f>SUM(C103)</f>
        <v>2895485</v>
      </c>
      <c r="D104" s="240">
        <f t="shared" ref="D104:K104" si="21">SUM(D103)</f>
        <v>2684568</v>
      </c>
      <c r="E104" s="240">
        <f t="shared" si="21"/>
        <v>2845684</v>
      </c>
      <c r="F104" s="243">
        <f t="shared" si="21"/>
        <v>0</v>
      </c>
      <c r="G104" s="240">
        <f t="shared" si="21"/>
        <v>0</v>
      </c>
      <c r="H104" s="241">
        <f t="shared" si="21"/>
        <v>2235452</v>
      </c>
      <c r="I104" s="244">
        <f t="shared" si="21"/>
        <v>0</v>
      </c>
      <c r="J104" s="240">
        <f t="shared" si="21"/>
        <v>0</v>
      </c>
      <c r="K104" s="241">
        <f t="shared" si="21"/>
        <v>0</v>
      </c>
    </row>
    <row r="105" spans="1:11" s="2" customFormat="1" x14ac:dyDescent="0.25">
      <c r="A105" s="572" t="s">
        <v>751</v>
      </c>
      <c r="B105" s="693"/>
      <c r="C105" s="698">
        <f t="shared" ref="C105:H105" si="22">C104/C114</f>
        <v>0.50929796811836248</v>
      </c>
      <c r="D105" s="698">
        <f t="shared" si="22"/>
        <v>0.4710208453684489</v>
      </c>
      <c r="E105" s="698">
        <f t="shared" si="22"/>
        <v>0.51521142353823535</v>
      </c>
      <c r="F105" s="740" t="e">
        <f t="shared" si="22"/>
        <v>#DIV/0!</v>
      </c>
      <c r="G105" s="698" t="e">
        <f t="shared" si="22"/>
        <v>#DIV/0!</v>
      </c>
      <c r="H105" s="738">
        <f t="shared" si="22"/>
        <v>0.44791272296809714</v>
      </c>
      <c r="I105" s="244"/>
      <c r="J105" s="240"/>
      <c r="K105" s="241"/>
    </row>
    <row r="106" spans="1:11" s="2" customFormat="1" x14ac:dyDescent="0.25">
      <c r="A106" s="570" t="s">
        <v>750</v>
      </c>
      <c r="B106" s="693"/>
      <c r="C106" s="240"/>
      <c r="D106" s="240"/>
      <c r="E106" s="240"/>
      <c r="F106" s="243"/>
      <c r="G106" s="240"/>
      <c r="H106" s="241"/>
      <c r="I106" s="244"/>
      <c r="J106" s="240"/>
      <c r="K106" s="241"/>
    </row>
    <row r="107" spans="1:11" x14ac:dyDescent="0.25">
      <c r="A107" s="571" t="s">
        <v>487</v>
      </c>
      <c r="B107" s="693"/>
      <c r="C107" s="60">
        <v>654845</v>
      </c>
      <c r="D107" s="60">
        <v>546845</v>
      </c>
      <c r="E107" s="60">
        <v>564825</v>
      </c>
      <c r="F107" s="63"/>
      <c r="G107" s="60"/>
      <c r="H107" s="61">
        <v>523455</v>
      </c>
      <c r="I107" s="64"/>
      <c r="J107" s="60"/>
      <c r="K107" s="61"/>
    </row>
    <row r="108" spans="1:11" x14ac:dyDescent="0.25">
      <c r="A108" s="571" t="s">
        <v>488</v>
      </c>
      <c r="B108" s="693"/>
      <c r="C108" s="60">
        <v>865486</v>
      </c>
      <c r="D108" s="60">
        <v>845648</v>
      </c>
      <c r="E108" s="60">
        <v>486545</v>
      </c>
      <c r="F108" s="63"/>
      <c r="G108" s="60"/>
      <c r="H108" s="61">
        <v>864585</v>
      </c>
      <c r="I108" s="64"/>
      <c r="J108" s="60"/>
      <c r="K108" s="61"/>
    </row>
    <row r="109" spans="1:11" x14ac:dyDescent="0.25">
      <c r="A109" s="571" t="s">
        <v>489</v>
      </c>
      <c r="B109" s="693"/>
      <c r="C109" s="60">
        <v>654845</v>
      </c>
      <c r="D109" s="60">
        <v>546845</v>
      </c>
      <c r="E109" s="60">
        <v>564825</v>
      </c>
      <c r="F109" s="63"/>
      <c r="G109" s="60"/>
      <c r="H109" s="61">
        <v>523455</v>
      </c>
      <c r="I109" s="64"/>
      <c r="J109" s="60"/>
      <c r="K109" s="61"/>
    </row>
    <row r="110" spans="1:11" x14ac:dyDescent="0.25">
      <c r="A110" s="571" t="s">
        <v>490</v>
      </c>
      <c r="B110" s="693"/>
      <c r="C110" s="60">
        <v>502133.50000000006</v>
      </c>
      <c r="D110" s="60">
        <v>952110.50000000012</v>
      </c>
      <c r="E110" s="60">
        <v>937909.50000000012</v>
      </c>
      <c r="F110" s="63"/>
      <c r="G110" s="60"/>
      <c r="H110" s="61">
        <v>720329.5</v>
      </c>
      <c r="I110" s="64"/>
      <c r="J110" s="60"/>
      <c r="K110" s="61"/>
    </row>
    <row r="111" spans="1:11" x14ac:dyDescent="0.25">
      <c r="A111" s="571" t="s">
        <v>491</v>
      </c>
      <c r="B111" s="693"/>
      <c r="C111" s="60">
        <v>112453</v>
      </c>
      <c r="D111" s="60">
        <v>123451</v>
      </c>
      <c r="E111" s="60">
        <v>123544</v>
      </c>
      <c r="F111" s="63"/>
      <c r="G111" s="60"/>
      <c r="H111" s="61">
        <v>123544</v>
      </c>
      <c r="I111" s="64"/>
      <c r="J111" s="60"/>
      <c r="K111" s="61"/>
    </row>
    <row r="112" spans="1:11" x14ac:dyDescent="0.25">
      <c r="A112" s="572" t="str">
        <f>$A$16</f>
        <v>Below Minimum Service Level sub-total</v>
      </c>
      <c r="B112" s="693"/>
      <c r="C112" s="577">
        <f t="shared" ref="C112:K112" si="23">SUM(C107:C111)</f>
        <v>2789762.5</v>
      </c>
      <c r="D112" s="577">
        <f t="shared" si="23"/>
        <v>3014899.5</v>
      </c>
      <c r="E112" s="577">
        <f t="shared" si="23"/>
        <v>2677648.5</v>
      </c>
      <c r="F112" s="580">
        <f t="shared" si="23"/>
        <v>0</v>
      </c>
      <c r="G112" s="577">
        <f t="shared" si="23"/>
        <v>0</v>
      </c>
      <c r="H112" s="578">
        <f t="shared" si="23"/>
        <v>2755368.5</v>
      </c>
      <c r="I112" s="581">
        <f t="shared" si="23"/>
        <v>0</v>
      </c>
      <c r="J112" s="577">
        <f t="shared" si="23"/>
        <v>0</v>
      </c>
      <c r="K112" s="578">
        <f t="shared" si="23"/>
        <v>0</v>
      </c>
    </row>
    <row r="113" spans="1:11" s="2" customFormat="1" x14ac:dyDescent="0.25">
      <c r="A113" s="572" t="s">
        <v>752</v>
      </c>
      <c r="B113" s="693"/>
      <c r="C113" s="700">
        <f t="shared" ref="C113:H113" si="24">C112/C114</f>
        <v>0.49070203188163752</v>
      </c>
      <c r="D113" s="700">
        <f t="shared" si="24"/>
        <v>0.5289791546315511</v>
      </c>
      <c r="E113" s="700">
        <f t="shared" si="24"/>
        <v>0.48478857646176471</v>
      </c>
      <c r="F113" s="741" t="e">
        <f t="shared" si="24"/>
        <v>#DIV/0!</v>
      </c>
      <c r="G113" s="700" t="e">
        <f t="shared" si="24"/>
        <v>#DIV/0!</v>
      </c>
      <c r="H113" s="737">
        <f t="shared" si="24"/>
        <v>0.55208727703190286</v>
      </c>
      <c r="I113" s="576"/>
      <c r="J113" s="573"/>
      <c r="K113" s="574"/>
    </row>
    <row r="114" spans="1:11" x14ac:dyDescent="0.25">
      <c r="A114" s="653" t="str">
        <f>$A$18</f>
        <v>Total number of households*</v>
      </c>
      <c r="B114" s="694">
        <f>$B$18</f>
        <v>5</v>
      </c>
      <c r="C114" s="629">
        <f>C104+C112</f>
        <v>5685247.5</v>
      </c>
      <c r="D114" s="629">
        <f t="shared" ref="D114:K114" si="25">D104+D112</f>
        <v>5699467.5</v>
      </c>
      <c r="E114" s="629">
        <f t="shared" si="25"/>
        <v>5523332.5</v>
      </c>
      <c r="F114" s="632">
        <f t="shared" si="25"/>
        <v>0</v>
      </c>
      <c r="G114" s="629">
        <f t="shared" si="25"/>
        <v>0</v>
      </c>
      <c r="H114" s="630">
        <f t="shared" si="25"/>
        <v>4990820.5</v>
      </c>
      <c r="I114" s="587">
        <f t="shared" si="25"/>
        <v>0</v>
      </c>
      <c r="J114" s="583">
        <f t="shared" si="25"/>
        <v>0</v>
      </c>
      <c r="K114" s="584">
        <f t="shared" si="25"/>
        <v>0</v>
      </c>
    </row>
    <row r="115" spans="1:11" s="2" customFormat="1" x14ac:dyDescent="0.25">
      <c r="A115" s="260"/>
      <c r="B115" s="693"/>
      <c r="C115" s="240"/>
      <c r="D115" s="240"/>
      <c r="E115" s="241"/>
      <c r="F115" s="242"/>
      <c r="G115" s="240"/>
      <c r="H115" s="243"/>
      <c r="I115" s="244"/>
      <c r="J115" s="240"/>
      <c r="K115" s="241"/>
    </row>
    <row r="116" spans="1:11" s="2" customFormat="1" x14ac:dyDescent="0.25">
      <c r="A116" s="260"/>
      <c r="B116" s="693"/>
      <c r="C116" s="240"/>
      <c r="D116" s="240"/>
      <c r="E116" s="241"/>
      <c r="F116" s="242"/>
      <c r="G116" s="240"/>
      <c r="H116" s="243"/>
      <c r="I116" s="244"/>
      <c r="J116" s="240"/>
      <c r="K116" s="241"/>
    </row>
    <row r="117" spans="1:11" s="2" customFormat="1" x14ac:dyDescent="0.25">
      <c r="A117" s="260"/>
      <c r="B117" s="693"/>
      <c r="C117" s="240"/>
      <c r="D117" s="240"/>
      <c r="E117" s="241"/>
      <c r="F117" s="242"/>
      <c r="G117" s="240"/>
      <c r="H117" s="243"/>
      <c r="I117" s="244"/>
      <c r="J117" s="240"/>
      <c r="K117" s="241"/>
    </row>
    <row r="118" spans="1:11" s="2" customFormat="1" x14ac:dyDescent="0.25">
      <c r="A118" s="260"/>
      <c r="B118" s="693"/>
      <c r="C118" s="240"/>
      <c r="D118" s="240"/>
      <c r="E118" s="241"/>
      <c r="F118" s="242"/>
      <c r="G118" s="240"/>
      <c r="H118" s="243"/>
      <c r="I118" s="244"/>
      <c r="J118" s="240"/>
      <c r="K118" s="241"/>
    </row>
    <row r="119" spans="1:11" s="2" customFormat="1" x14ac:dyDescent="0.25">
      <c r="A119" s="260"/>
      <c r="B119" s="693"/>
      <c r="C119" s="240"/>
      <c r="D119" s="240"/>
      <c r="E119" s="241"/>
      <c r="F119" s="242"/>
      <c r="G119" s="240"/>
      <c r="H119" s="243"/>
      <c r="I119" s="244"/>
      <c r="J119" s="240"/>
      <c r="K119" s="241"/>
    </row>
    <row r="120" spans="1:11" x14ac:dyDescent="0.25">
      <c r="A120" s="266" t="s">
        <v>492</v>
      </c>
      <c r="B120" s="693">
        <v>7</v>
      </c>
      <c r="C120" s="240"/>
      <c r="D120" s="240"/>
      <c r="E120" s="600"/>
      <c r="F120" s="576"/>
      <c r="G120" s="240"/>
      <c r="H120" s="243"/>
      <c r="I120" s="244"/>
      <c r="J120" s="240"/>
      <c r="K120" s="241"/>
    </row>
    <row r="121" spans="1:11" x14ac:dyDescent="0.25">
      <c r="A121" s="571" t="s">
        <v>493</v>
      </c>
      <c r="B121" s="693"/>
      <c r="C121" s="60">
        <v>45685</v>
      </c>
      <c r="D121" s="60">
        <v>84645</v>
      </c>
      <c r="E121" s="291">
        <v>86456</v>
      </c>
      <c r="F121" s="64"/>
      <c r="G121" s="60"/>
      <c r="H121" s="291">
        <v>48655</v>
      </c>
      <c r="I121" s="64"/>
      <c r="J121" s="60"/>
      <c r="K121" s="291"/>
    </row>
    <row r="122" spans="1:11" x14ac:dyDescent="0.25">
      <c r="A122" s="571" t="s">
        <v>494</v>
      </c>
      <c r="B122" s="693"/>
      <c r="C122" s="60">
        <v>45648</v>
      </c>
      <c r="D122" s="60">
        <v>56744</v>
      </c>
      <c r="E122" s="291">
        <v>84645</v>
      </c>
      <c r="F122" s="64"/>
      <c r="G122" s="60"/>
      <c r="H122" s="291">
        <v>84655</v>
      </c>
      <c r="I122" s="64"/>
      <c r="J122" s="60"/>
      <c r="K122" s="291"/>
    </row>
    <row r="123" spans="1:11" x14ac:dyDescent="0.25">
      <c r="A123" s="571" t="s">
        <v>495</v>
      </c>
      <c r="B123" s="693"/>
      <c r="C123" s="60">
        <v>48655</v>
      </c>
      <c r="D123" s="60">
        <v>84654</v>
      </c>
      <c r="E123" s="291">
        <v>45684</v>
      </c>
      <c r="F123" s="64"/>
      <c r="G123" s="60"/>
      <c r="H123" s="291">
        <v>48654</v>
      </c>
      <c r="I123" s="64"/>
      <c r="J123" s="60"/>
      <c r="K123" s="291"/>
    </row>
    <row r="124" spans="1:11" x14ac:dyDescent="0.25">
      <c r="A124" s="601" t="s">
        <v>496</v>
      </c>
      <c r="B124" s="695"/>
      <c r="C124" s="588">
        <v>48654</v>
      </c>
      <c r="D124" s="588">
        <v>84865</v>
      </c>
      <c r="E124" s="602">
        <v>53256</v>
      </c>
      <c r="F124" s="592"/>
      <c r="G124" s="588"/>
      <c r="H124" s="602">
        <v>48654</v>
      </c>
      <c r="I124" s="592"/>
      <c r="J124" s="588"/>
      <c r="K124" s="602"/>
    </row>
    <row r="125" spans="1:11" x14ac:dyDescent="0.25">
      <c r="A125" s="260"/>
      <c r="B125" s="693"/>
      <c r="C125" s="240"/>
      <c r="D125" s="240"/>
      <c r="E125" s="290"/>
      <c r="F125" s="244"/>
      <c r="G125" s="240"/>
      <c r="H125" s="243"/>
      <c r="I125" s="244"/>
      <c r="J125" s="240"/>
      <c r="K125" s="290"/>
    </row>
    <row r="126" spans="1:11" x14ac:dyDescent="0.25">
      <c r="A126" s="603" t="s">
        <v>497</v>
      </c>
      <c r="B126" s="693">
        <v>8</v>
      </c>
      <c r="C126" s="60"/>
      <c r="D126" s="60"/>
      <c r="E126" s="61"/>
      <c r="F126" s="62"/>
      <c r="G126" s="60"/>
      <c r="H126" s="63"/>
      <c r="I126" s="64"/>
      <c r="J126" s="60"/>
      <c r="K126" s="61"/>
    </row>
    <row r="127" spans="1:11" x14ac:dyDescent="0.25">
      <c r="A127" s="571" t="s">
        <v>493</v>
      </c>
      <c r="B127" s="693"/>
      <c r="C127" s="60"/>
      <c r="D127" s="60"/>
      <c r="E127" s="61"/>
      <c r="F127" s="62"/>
      <c r="G127" s="60"/>
      <c r="H127" s="63"/>
      <c r="I127" s="64"/>
      <c r="J127" s="60"/>
      <c r="K127" s="61"/>
    </row>
    <row r="128" spans="1:11" x14ac:dyDescent="0.25">
      <c r="A128" s="571" t="s">
        <v>498</v>
      </c>
      <c r="B128" s="693"/>
      <c r="C128" s="60"/>
      <c r="D128" s="60"/>
      <c r="E128" s="61"/>
      <c r="F128" s="62"/>
      <c r="G128" s="60"/>
      <c r="H128" s="63"/>
      <c r="I128" s="64"/>
      <c r="J128" s="60"/>
      <c r="K128" s="61"/>
    </row>
    <row r="129" spans="1:11" x14ac:dyDescent="0.25">
      <c r="A129" s="571" t="s">
        <v>495</v>
      </c>
      <c r="B129" s="693"/>
      <c r="C129" s="60"/>
      <c r="D129" s="60"/>
      <c r="E129" s="61"/>
      <c r="F129" s="62"/>
      <c r="G129" s="60"/>
      <c r="H129" s="63"/>
      <c r="I129" s="64"/>
      <c r="J129" s="60"/>
      <c r="K129" s="61"/>
    </row>
    <row r="130" spans="1:11" x14ac:dyDescent="0.25">
      <c r="A130" s="571" t="s">
        <v>499</v>
      </c>
      <c r="B130" s="693"/>
      <c r="C130" s="60"/>
      <c r="D130" s="60"/>
      <c r="E130" s="61"/>
      <c r="F130" s="62"/>
      <c r="G130" s="60"/>
      <c r="H130" s="63"/>
      <c r="I130" s="64"/>
      <c r="J130" s="60"/>
      <c r="K130" s="61"/>
    </row>
    <row r="131" spans="1:11" x14ac:dyDescent="0.25">
      <c r="A131" s="604" t="s">
        <v>500</v>
      </c>
      <c r="B131" s="695"/>
      <c r="C131" s="605">
        <f>SUM(C126:C130)</f>
        <v>0</v>
      </c>
      <c r="D131" s="605">
        <f t="shared" ref="D131:K131" si="26">SUM(D126:D130)</f>
        <v>0</v>
      </c>
      <c r="E131" s="606">
        <f t="shared" si="26"/>
        <v>0</v>
      </c>
      <c r="F131" s="607">
        <f t="shared" si="26"/>
        <v>0</v>
      </c>
      <c r="G131" s="605">
        <f t="shared" si="26"/>
        <v>0</v>
      </c>
      <c r="H131" s="608">
        <f t="shared" si="26"/>
        <v>0</v>
      </c>
      <c r="I131" s="609">
        <f t="shared" si="26"/>
        <v>0</v>
      </c>
      <c r="J131" s="605">
        <f t="shared" si="26"/>
        <v>0</v>
      </c>
      <c r="K131" s="606">
        <f t="shared" si="26"/>
        <v>0</v>
      </c>
    </row>
    <row r="132" spans="1:11" x14ac:dyDescent="0.25">
      <c r="A132" s="610"/>
      <c r="B132" s="693"/>
      <c r="C132" s="234"/>
      <c r="D132" s="234"/>
      <c r="E132" s="249"/>
      <c r="F132" s="250"/>
      <c r="G132" s="234"/>
      <c r="H132" s="251"/>
      <c r="I132" s="236"/>
      <c r="J132" s="234"/>
      <c r="K132" s="249"/>
    </row>
    <row r="133" spans="1:11" x14ac:dyDescent="0.25">
      <c r="A133" s="266" t="s">
        <v>501</v>
      </c>
      <c r="B133" s="693"/>
      <c r="C133" s="240"/>
      <c r="D133" s="240"/>
      <c r="E133" s="241"/>
      <c r="F133" s="242"/>
      <c r="G133" s="240"/>
      <c r="H133" s="243"/>
      <c r="I133" s="244"/>
      <c r="J133" s="240"/>
      <c r="K133" s="241"/>
    </row>
    <row r="134" spans="1:11" x14ac:dyDescent="0.25">
      <c r="A134" s="571" t="s">
        <v>502</v>
      </c>
      <c r="B134" s="693"/>
      <c r="C134" s="611"/>
      <c r="D134" s="611"/>
      <c r="E134" s="612"/>
      <c r="F134" s="613"/>
      <c r="G134" s="611"/>
      <c r="H134" s="614"/>
      <c r="I134" s="615"/>
      <c r="J134" s="611"/>
      <c r="K134" s="612"/>
    </row>
    <row r="135" spans="1:11" x14ac:dyDescent="0.25">
      <c r="A135" s="571" t="s">
        <v>503</v>
      </c>
      <c r="B135" s="693"/>
      <c r="C135" s="611"/>
      <c r="D135" s="616"/>
      <c r="E135" s="617"/>
      <c r="F135" s="613"/>
      <c r="G135" s="616"/>
      <c r="H135" s="618"/>
      <c r="I135" s="619"/>
      <c r="J135" s="611"/>
      <c r="K135" s="612"/>
    </row>
    <row r="136" spans="1:11" x14ac:dyDescent="0.25">
      <c r="A136" s="571" t="s">
        <v>504</v>
      </c>
      <c r="B136" s="693"/>
      <c r="C136" s="611"/>
      <c r="D136" s="611"/>
      <c r="E136" s="612"/>
      <c r="F136" s="613"/>
      <c r="G136" s="616"/>
      <c r="H136" s="618"/>
      <c r="I136" s="615"/>
      <c r="J136" s="611"/>
      <c r="K136" s="612"/>
    </row>
    <row r="137" spans="1:11" x14ac:dyDescent="0.25">
      <c r="A137" s="571" t="s">
        <v>505</v>
      </c>
      <c r="B137" s="693"/>
      <c r="C137" s="611"/>
      <c r="D137" s="611"/>
      <c r="E137" s="612"/>
      <c r="F137" s="613"/>
      <c r="G137" s="616"/>
      <c r="H137" s="618"/>
      <c r="I137" s="615"/>
      <c r="J137" s="611"/>
      <c r="K137" s="612"/>
    </row>
    <row r="138" spans="1:11" x14ac:dyDescent="0.25">
      <c r="A138" s="571" t="s">
        <v>506</v>
      </c>
      <c r="B138" s="693"/>
      <c r="C138" s="611"/>
      <c r="D138" s="616"/>
      <c r="E138" s="617"/>
      <c r="F138" s="613"/>
      <c r="G138" s="616"/>
      <c r="H138" s="618"/>
      <c r="I138" s="619"/>
      <c r="J138" s="611"/>
      <c r="K138" s="612"/>
    </row>
    <row r="139" spans="1:11" x14ac:dyDescent="0.25">
      <c r="A139" s="620" t="s">
        <v>507</v>
      </c>
      <c r="B139" s="695"/>
      <c r="C139" s="621"/>
      <c r="D139" s="621"/>
      <c r="E139" s="622"/>
      <c r="F139" s="623"/>
      <c r="G139" s="624"/>
      <c r="H139" s="625"/>
      <c r="I139" s="626"/>
      <c r="J139" s="621"/>
      <c r="K139" s="622"/>
    </row>
    <row r="140" spans="1:11" x14ac:dyDescent="0.25">
      <c r="A140" s="266" t="s">
        <v>508</v>
      </c>
      <c r="B140" s="693">
        <v>9</v>
      </c>
      <c r="C140" s="240"/>
      <c r="D140" s="240"/>
      <c r="E140" s="241"/>
      <c r="F140" s="242"/>
      <c r="G140" s="240"/>
      <c r="H140" s="243"/>
      <c r="I140" s="244"/>
      <c r="J140" s="240"/>
      <c r="K140" s="241"/>
    </row>
    <row r="141" spans="1:11" x14ac:dyDescent="0.25">
      <c r="A141" s="571" t="s">
        <v>509</v>
      </c>
      <c r="B141" s="693"/>
      <c r="C141" s="60"/>
      <c r="D141" s="60"/>
      <c r="E141" s="61"/>
      <c r="F141" s="62"/>
      <c r="G141" s="60"/>
      <c r="H141" s="63"/>
      <c r="I141" s="64"/>
      <c r="J141" s="60"/>
      <c r="K141" s="61"/>
    </row>
    <row r="142" spans="1:11" x14ac:dyDescent="0.25">
      <c r="A142" s="571" t="s">
        <v>510</v>
      </c>
      <c r="B142" s="693"/>
      <c r="C142" s="60"/>
      <c r="D142" s="60"/>
      <c r="E142" s="61"/>
      <c r="F142" s="62"/>
      <c r="G142" s="60"/>
      <c r="H142" s="63"/>
      <c r="I142" s="64"/>
      <c r="J142" s="60"/>
      <c r="K142" s="61"/>
    </row>
    <row r="143" spans="1:11" x14ac:dyDescent="0.25">
      <c r="A143" s="571" t="s">
        <v>25</v>
      </c>
      <c r="B143" s="693"/>
      <c r="C143" s="60"/>
      <c r="D143" s="60"/>
      <c r="E143" s="61"/>
      <c r="F143" s="62"/>
      <c r="G143" s="60"/>
      <c r="H143" s="63"/>
      <c r="I143" s="64"/>
      <c r="J143" s="60"/>
      <c r="K143" s="61"/>
    </row>
    <row r="144" spans="1:11" x14ac:dyDescent="0.25">
      <c r="A144" s="571" t="s">
        <v>212</v>
      </c>
      <c r="B144" s="693"/>
      <c r="C144" s="60"/>
      <c r="D144" s="60"/>
      <c r="E144" s="61"/>
      <c r="F144" s="62"/>
      <c r="G144" s="60"/>
      <c r="H144" s="63"/>
      <c r="I144" s="64"/>
      <c r="J144" s="60"/>
      <c r="K144" s="61"/>
    </row>
    <row r="145" spans="1:11" x14ac:dyDescent="0.25">
      <c r="A145" s="571" t="s">
        <v>511</v>
      </c>
      <c r="B145" s="693"/>
      <c r="C145" s="60"/>
      <c r="D145" s="60"/>
      <c r="E145" s="61"/>
      <c r="F145" s="62"/>
      <c r="G145" s="60"/>
      <c r="H145" s="63"/>
      <c r="I145" s="64"/>
      <c r="J145" s="60"/>
      <c r="K145" s="61"/>
    </row>
    <row r="146" spans="1:11" x14ac:dyDescent="0.25">
      <c r="A146" s="571" t="s">
        <v>512</v>
      </c>
      <c r="B146" s="693"/>
      <c r="C146" s="60"/>
      <c r="D146" s="60"/>
      <c r="E146" s="61"/>
      <c r="F146" s="62"/>
      <c r="G146" s="60"/>
      <c r="H146" s="63"/>
      <c r="I146" s="64"/>
      <c r="J146" s="60"/>
      <c r="K146" s="61"/>
    </row>
    <row r="147" spans="1:11" x14ac:dyDescent="0.25">
      <c r="A147" s="571" t="s">
        <v>513</v>
      </c>
      <c r="B147" s="693"/>
      <c r="C147" s="60"/>
      <c r="D147" s="60"/>
      <c r="E147" s="61"/>
      <c r="F147" s="62"/>
      <c r="G147" s="60"/>
      <c r="H147" s="63"/>
      <c r="I147" s="64"/>
      <c r="J147" s="60"/>
      <c r="K147" s="61"/>
    </row>
    <row r="148" spans="1:11" x14ac:dyDescent="0.25">
      <c r="A148" s="571" t="s">
        <v>514</v>
      </c>
      <c r="B148" s="693">
        <v>6</v>
      </c>
      <c r="C148" s="60"/>
      <c r="D148" s="60"/>
      <c r="E148" s="61"/>
      <c r="F148" s="62"/>
      <c r="G148" s="60"/>
      <c r="H148" s="63"/>
      <c r="I148" s="64"/>
      <c r="J148" s="60"/>
      <c r="K148" s="61"/>
    </row>
    <row r="149" spans="1:11" x14ac:dyDescent="0.25">
      <c r="A149" s="571" t="s">
        <v>115</v>
      </c>
      <c r="B149" s="693"/>
      <c r="C149" s="60"/>
      <c r="D149" s="60"/>
      <c r="E149" s="61"/>
      <c r="F149" s="62"/>
      <c r="G149" s="60"/>
      <c r="H149" s="63"/>
      <c r="I149" s="64"/>
      <c r="J149" s="60"/>
      <c r="K149" s="61"/>
    </row>
    <row r="150" spans="1:11" ht="25.5" x14ac:dyDescent="0.25">
      <c r="A150" s="627" t="s">
        <v>515</v>
      </c>
      <c r="B150" s="694"/>
      <c r="C150" s="629">
        <f t="shared" ref="C150:I150" si="27">SUM(C141:C149)</f>
        <v>0</v>
      </c>
      <c r="D150" s="629">
        <f t="shared" si="27"/>
        <v>0</v>
      </c>
      <c r="E150" s="630">
        <f t="shared" si="27"/>
        <v>0</v>
      </c>
      <c r="F150" s="631">
        <f t="shared" si="27"/>
        <v>0</v>
      </c>
      <c r="G150" s="629">
        <f t="shared" si="27"/>
        <v>0</v>
      </c>
      <c r="H150" s="632">
        <f t="shared" si="27"/>
        <v>0</v>
      </c>
      <c r="I150" s="633">
        <f t="shared" si="27"/>
        <v>0</v>
      </c>
      <c r="J150" s="629">
        <f>SUM(J141:J149)</f>
        <v>0</v>
      </c>
      <c r="K150" s="630">
        <f>SUM(K141:K149)</f>
        <v>0</v>
      </c>
    </row>
    <row r="151" spans="1:11" x14ac:dyDescent="0.25">
      <c r="A151" s="567" t="str">
        <f>head27a</f>
        <v>References</v>
      </c>
      <c r="B151" s="634"/>
      <c r="C151" s="634"/>
      <c r="D151" s="634"/>
      <c r="E151" s="634"/>
      <c r="F151" s="634"/>
      <c r="G151" s="634"/>
      <c r="H151" s="634"/>
      <c r="I151" s="634"/>
      <c r="J151" s="634"/>
      <c r="K151" s="634"/>
    </row>
    <row r="152" spans="1:11" x14ac:dyDescent="0.25">
      <c r="A152" s="346" t="s">
        <v>516</v>
      </c>
      <c r="B152" s="634"/>
      <c r="C152" s="634"/>
      <c r="D152" s="634"/>
      <c r="E152" s="634"/>
      <c r="F152" s="634"/>
      <c r="G152" s="634"/>
      <c r="H152" s="634"/>
      <c r="I152" s="634"/>
      <c r="J152" s="634"/>
      <c r="K152" s="634"/>
    </row>
    <row r="153" spans="1:11" x14ac:dyDescent="0.25">
      <c r="A153" s="346" t="s">
        <v>517</v>
      </c>
      <c r="B153" s="634"/>
      <c r="C153" s="634"/>
      <c r="D153" s="634"/>
      <c r="E153" s="634"/>
      <c r="F153" s="634"/>
      <c r="G153" s="634"/>
      <c r="H153" s="634"/>
      <c r="I153" s="634"/>
      <c r="J153" s="634"/>
      <c r="K153" s="634"/>
    </row>
    <row r="154" spans="1:11" x14ac:dyDescent="0.25">
      <c r="A154" s="346" t="s">
        <v>518</v>
      </c>
      <c r="B154" s="634"/>
      <c r="C154" s="634"/>
      <c r="D154" s="634"/>
      <c r="E154" s="634"/>
      <c r="F154" s="634"/>
      <c r="G154" s="634"/>
      <c r="H154" s="634"/>
      <c r="I154" s="634"/>
      <c r="J154" s="634"/>
      <c r="K154" s="634"/>
    </row>
    <row r="155" spans="1:11" x14ac:dyDescent="0.25">
      <c r="A155" s="346" t="s">
        <v>519</v>
      </c>
      <c r="B155" s="635"/>
      <c r="C155" s="635"/>
      <c r="D155" s="635"/>
      <c r="E155" s="635"/>
      <c r="F155" s="635"/>
      <c r="G155" s="635"/>
      <c r="H155" s="635"/>
      <c r="I155" s="635"/>
      <c r="J155" s="635"/>
      <c r="K155" s="635"/>
    </row>
    <row r="156" spans="1:11" x14ac:dyDescent="0.25">
      <c r="A156" s="346" t="s">
        <v>520</v>
      </c>
      <c r="B156" s="635"/>
      <c r="C156" s="635"/>
      <c r="D156" s="635"/>
      <c r="E156" s="635"/>
      <c r="F156" s="635"/>
      <c r="G156" s="635"/>
      <c r="H156" s="635"/>
      <c r="I156" s="635"/>
      <c r="J156" s="635"/>
      <c r="K156" s="635"/>
    </row>
    <row r="157" spans="1:11" x14ac:dyDescent="0.25">
      <c r="A157" s="346" t="s">
        <v>521</v>
      </c>
      <c r="B157" s="635"/>
      <c r="C157" s="635"/>
      <c r="D157" s="635"/>
      <c r="E157" s="635"/>
      <c r="F157" s="635"/>
      <c r="G157" s="635"/>
      <c r="H157" s="635"/>
      <c r="I157" s="635"/>
      <c r="J157" s="635"/>
      <c r="K157" s="635"/>
    </row>
    <row r="158" spans="1:11" x14ac:dyDescent="0.25">
      <c r="A158" s="346" t="s">
        <v>522</v>
      </c>
      <c r="B158" s="635"/>
      <c r="C158" s="635"/>
      <c r="D158" s="635"/>
      <c r="E158" s="635"/>
      <c r="F158" s="635"/>
      <c r="G158" s="635"/>
      <c r="H158" s="635"/>
      <c r="I158" s="635"/>
      <c r="J158" s="635"/>
      <c r="K158" s="635"/>
    </row>
    <row r="159" spans="1:11" x14ac:dyDescent="0.25">
      <c r="A159" s="346" t="s">
        <v>523</v>
      </c>
      <c r="B159" s="635"/>
      <c r="C159" s="635"/>
      <c r="D159" s="635"/>
      <c r="E159" s="635"/>
      <c r="F159" s="635"/>
      <c r="G159" s="635"/>
      <c r="H159" s="635"/>
      <c r="I159" s="635"/>
      <c r="J159" s="635"/>
      <c r="K159" s="635"/>
    </row>
    <row r="160" spans="1:11" x14ac:dyDescent="0.25">
      <c r="A160" s="346" t="s">
        <v>524</v>
      </c>
      <c r="B160" s="346"/>
      <c r="C160" s="635"/>
      <c r="D160" s="635"/>
      <c r="E160" s="635"/>
      <c r="F160" s="635"/>
      <c r="G160" s="635"/>
      <c r="H160" s="635"/>
      <c r="I160" s="635"/>
      <c r="J160" s="635"/>
      <c r="K160" s="635"/>
    </row>
  </sheetData>
  <mergeCells count="26">
    <mergeCell ref="I2:K2"/>
    <mergeCell ref="A1:H1"/>
    <mergeCell ref="A21:H21"/>
    <mergeCell ref="B22:B23"/>
    <mergeCell ref="F22:H22"/>
    <mergeCell ref="A34:H34"/>
    <mergeCell ref="A2:A3"/>
    <mergeCell ref="B2:B3"/>
    <mergeCell ref="F2:H2"/>
    <mergeCell ref="A68:H68"/>
    <mergeCell ref="A69:A70"/>
    <mergeCell ref="B69:B70"/>
    <mergeCell ref="F69:H69"/>
    <mergeCell ref="A35:A36"/>
    <mergeCell ref="B35:B36"/>
    <mergeCell ref="F35:H35"/>
    <mergeCell ref="A54:H54"/>
    <mergeCell ref="B55:B56"/>
    <mergeCell ref="F55:H55"/>
    <mergeCell ref="B86:B87"/>
    <mergeCell ref="F86:H86"/>
    <mergeCell ref="A85:H85"/>
    <mergeCell ref="A98:H98"/>
    <mergeCell ref="A99:A100"/>
    <mergeCell ref="B99:B100"/>
    <mergeCell ref="F99:H99"/>
  </mergeCells>
  <dataValidations disablePrompts="1" count="1">
    <dataValidation type="whole" allowBlank="1" showInputMessage="1" showErrorMessage="1" sqref="E123">
      <formula1>0</formula1>
      <formula2>999999999999</formula2>
    </dataValidation>
  </dataValidation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3"/>
  <sheetViews>
    <sheetView workbookViewId="0">
      <selection sqref="A1:F1"/>
    </sheetView>
  </sheetViews>
  <sheetFormatPr defaultRowHeight="12.75" x14ac:dyDescent="0.2"/>
  <cols>
    <col min="1" max="1" width="40.5703125" style="1291" customWidth="1"/>
    <col min="2" max="2" width="13.85546875" style="1291" customWidth="1"/>
    <col min="3" max="6" width="13.5703125" style="1291" customWidth="1"/>
    <col min="7" max="16384" width="9.140625" style="1291"/>
  </cols>
  <sheetData>
    <row r="1" spans="1:6" ht="19.5" customHeight="1" x14ac:dyDescent="0.2">
      <c r="A1" s="2072" t="s">
        <v>1794</v>
      </c>
      <c r="B1" s="2073"/>
      <c r="C1" s="2073"/>
      <c r="D1" s="2073"/>
      <c r="E1" s="2073"/>
      <c r="F1" s="2074"/>
    </row>
    <row r="2" spans="1:6" ht="17.25" customHeight="1" x14ac:dyDescent="0.2">
      <c r="A2" s="2079" t="s">
        <v>1131</v>
      </c>
      <c r="B2" s="2080"/>
      <c r="C2" s="2081"/>
      <c r="D2" s="2081"/>
      <c r="E2" s="2081"/>
      <c r="F2" s="2082"/>
    </row>
    <row r="3" spans="1:6" x14ac:dyDescent="0.2">
      <c r="A3" s="2075" t="s">
        <v>1111</v>
      </c>
      <c r="B3" s="1766" t="s">
        <v>1618</v>
      </c>
      <c r="C3" s="2077" t="s">
        <v>1619</v>
      </c>
      <c r="D3" s="2078"/>
      <c r="E3" s="2078"/>
      <c r="F3" s="2078"/>
    </row>
    <row r="4" spans="1:6" ht="25.5" x14ac:dyDescent="0.2">
      <c r="A4" s="2076"/>
      <c r="B4" s="1767" t="s">
        <v>95</v>
      </c>
      <c r="C4" s="1768" t="s">
        <v>98</v>
      </c>
      <c r="D4" s="1768" t="s">
        <v>893</v>
      </c>
      <c r="E4" s="1768" t="s">
        <v>95</v>
      </c>
      <c r="F4" s="1768" t="s">
        <v>894</v>
      </c>
    </row>
    <row r="5" spans="1:6" ht="16.5" customHeight="1" x14ac:dyDescent="0.2">
      <c r="A5" s="1762" t="s">
        <v>1627</v>
      </c>
      <c r="B5" s="1763">
        <v>120</v>
      </c>
      <c r="C5" s="1763">
        <v>125</v>
      </c>
      <c r="D5" s="1763">
        <v>100</v>
      </c>
      <c r="E5" s="1763">
        <v>95</v>
      </c>
      <c r="F5" s="1764">
        <f>(E5-C5)/E5</f>
        <v>-0.31578947368421051</v>
      </c>
    </row>
    <row r="6" spans="1:6" x14ac:dyDescent="0.2">
      <c r="A6" s="1765" t="s">
        <v>1532</v>
      </c>
      <c r="B6" s="1763"/>
      <c r="C6" s="1763"/>
      <c r="D6" s="1763"/>
      <c r="E6" s="1763"/>
      <c r="F6" s="1764"/>
    </row>
    <row r="7" spans="1:6" x14ac:dyDescent="0.2">
      <c r="A7" s="1765" t="s">
        <v>1534</v>
      </c>
      <c r="B7" s="1763">
        <v>125</v>
      </c>
      <c r="C7" s="1763">
        <v>244</v>
      </c>
      <c r="D7" s="1763">
        <v>250</v>
      </c>
      <c r="E7" s="1763">
        <v>248</v>
      </c>
      <c r="F7" s="1764">
        <f t="shared" ref="F7:F11" si="0">(E7-C7)/E7</f>
        <v>1.6129032258064516E-2</v>
      </c>
    </row>
    <row r="8" spans="1:6" x14ac:dyDescent="0.2">
      <c r="A8" s="1765" t="s">
        <v>1535</v>
      </c>
      <c r="B8" s="1763">
        <v>25</v>
      </c>
      <c r="C8" s="1763">
        <v>244</v>
      </c>
      <c r="D8" s="1763">
        <v>250</v>
      </c>
      <c r="E8" s="1763">
        <v>248</v>
      </c>
      <c r="F8" s="1764">
        <f t="shared" si="0"/>
        <v>1.6129032258064516E-2</v>
      </c>
    </row>
    <row r="9" spans="1:6"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204" t="s">
        <v>1793</v>
      </c>
    </row>
    <row r="13" spans="1:6" x14ac:dyDescent="0.2">
      <c r="A13" s="2071"/>
      <c r="B13" s="2071"/>
      <c r="C13" s="2071"/>
      <c r="D13" s="2071"/>
      <c r="E13" s="2071"/>
    </row>
  </sheetData>
  <mergeCells count="6">
    <mergeCell ref="A13:E13"/>
    <mergeCell ref="A1:F1"/>
    <mergeCell ref="A3:A4"/>
    <mergeCell ref="C3:F3"/>
    <mergeCell ref="A2:F2"/>
    <mergeCell ref="A12:E12"/>
  </mergeCells>
  <pageMargins left="0.7" right="0.7" top="0.75" bottom="0.75" header="0.3" footer="0.3"/>
  <pageSetup paperSize="9"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94"/>
  <sheetViews>
    <sheetView workbookViewId="0">
      <selection activeCell="L22" sqref="L22"/>
    </sheetView>
  </sheetViews>
  <sheetFormatPr defaultRowHeight="15" x14ac:dyDescent="0.25"/>
  <cols>
    <col min="1" max="1" width="30.7109375" customWidth="1"/>
    <col min="2" max="2" width="3" customWidth="1"/>
    <col min="3" max="8" width="9.28515625" customWidth="1"/>
    <col min="10" max="12" width="9.28515625" customWidth="1"/>
  </cols>
  <sheetData>
    <row r="1" spans="1:14" x14ac:dyDescent="0.25">
      <c r="A1" s="12" t="s">
        <v>630</v>
      </c>
      <c r="B1" s="12"/>
      <c r="C1" s="12"/>
      <c r="D1" s="12"/>
      <c r="E1" s="12"/>
      <c r="F1" s="12"/>
      <c r="G1" s="12"/>
      <c r="H1" s="12"/>
      <c r="I1" s="12"/>
      <c r="J1" s="12"/>
      <c r="K1" s="12"/>
      <c r="L1" s="12"/>
    </row>
    <row r="2" spans="1:14" x14ac:dyDescent="0.25">
      <c r="A2" s="2517" t="s">
        <v>35</v>
      </c>
      <c r="B2" s="2519" t="s">
        <v>128</v>
      </c>
      <c r="C2" s="13" t="s">
        <v>117</v>
      </c>
      <c r="D2" s="13" t="s">
        <v>118</v>
      </c>
      <c r="E2" s="14" t="s">
        <v>119</v>
      </c>
      <c r="F2" s="2510" t="s">
        <v>129</v>
      </c>
      <c r="G2" s="2511"/>
      <c r="H2" s="2511"/>
      <c r="I2" s="2511"/>
      <c r="J2" s="2513" t="s">
        <v>546</v>
      </c>
      <c r="K2" s="2514"/>
      <c r="L2" s="2515"/>
    </row>
    <row r="3" spans="1:14" ht="25.5" x14ac:dyDescent="0.25">
      <c r="A3" s="2518"/>
      <c r="B3" s="2520"/>
      <c r="C3" s="16" t="s">
        <v>539</v>
      </c>
      <c r="D3" s="16" t="s">
        <v>539</v>
      </c>
      <c r="E3" s="17" t="s">
        <v>539</v>
      </c>
      <c r="F3" s="18" t="s">
        <v>98</v>
      </c>
      <c r="G3" s="16" t="s">
        <v>540</v>
      </c>
      <c r="H3" s="17" t="s">
        <v>541</v>
      </c>
      <c r="I3" s="19" t="s">
        <v>542</v>
      </c>
      <c r="J3" s="18" t="s">
        <v>543</v>
      </c>
      <c r="K3" s="16" t="s">
        <v>544</v>
      </c>
      <c r="L3" s="17" t="s">
        <v>545</v>
      </c>
    </row>
    <row r="4" spans="1:14" x14ac:dyDescent="0.25">
      <c r="A4" s="20" t="s">
        <v>130</v>
      </c>
      <c r="B4" s="21"/>
      <c r="C4" s="22"/>
      <c r="D4" s="22"/>
      <c r="E4" s="23"/>
      <c r="F4" s="24"/>
      <c r="G4" s="22"/>
      <c r="H4" s="23"/>
      <c r="I4" s="25"/>
      <c r="J4" s="24"/>
      <c r="K4" s="22"/>
      <c r="L4" s="23"/>
    </row>
    <row r="5" spans="1:14" ht="12.75" customHeight="1" x14ac:dyDescent="0.25">
      <c r="A5" s="26" t="s">
        <v>180</v>
      </c>
      <c r="B5" s="27"/>
      <c r="C5" s="28">
        <f>C9+C14+C19+C24+C30+C35</f>
        <v>0</v>
      </c>
      <c r="D5" s="28">
        <f t="shared" ref="D5:L5" si="0">D9+D14+D19+D24+D30+D35</f>
        <v>0</v>
      </c>
      <c r="E5" s="121">
        <f t="shared" si="0"/>
        <v>0</v>
      </c>
      <c r="F5" s="32">
        <f t="shared" si="0"/>
        <v>41797953</v>
      </c>
      <c r="G5" s="28">
        <f t="shared" si="0"/>
        <v>41635158</v>
      </c>
      <c r="H5" s="121">
        <f t="shared" si="0"/>
        <v>41888814</v>
      </c>
      <c r="I5" s="126">
        <f t="shared" si="0"/>
        <v>38950518.219999999</v>
      </c>
      <c r="J5" s="123">
        <f t="shared" si="0"/>
        <v>0</v>
      </c>
      <c r="K5" s="28">
        <f t="shared" si="0"/>
        <v>0</v>
      </c>
      <c r="L5" s="125">
        <f t="shared" si="0"/>
        <v>0</v>
      </c>
    </row>
    <row r="6" spans="1:14" ht="12.75" customHeight="1" x14ac:dyDescent="0.25">
      <c r="A6" s="33" t="s">
        <v>99</v>
      </c>
      <c r="B6" s="34">
        <v>6</v>
      </c>
      <c r="C6" s="35"/>
      <c r="D6" s="35"/>
      <c r="E6" s="29"/>
      <c r="F6" s="30"/>
      <c r="G6" s="35"/>
      <c r="H6" s="31"/>
      <c r="I6" s="145"/>
      <c r="J6" s="131"/>
      <c r="K6" s="35"/>
      <c r="L6" s="29"/>
    </row>
    <row r="7" spans="1:14" ht="12.75" customHeight="1" x14ac:dyDescent="0.25">
      <c r="A7" s="36" t="s">
        <v>181</v>
      </c>
      <c r="B7" s="34"/>
      <c r="C7" s="37"/>
      <c r="D7" s="37"/>
      <c r="E7" s="38"/>
      <c r="F7" s="39">
        <v>8654865</v>
      </c>
      <c r="G7" s="39">
        <v>8600600</v>
      </c>
      <c r="H7" s="40">
        <v>8685152</v>
      </c>
      <c r="I7" s="146">
        <v>8395219.0500000007</v>
      </c>
      <c r="J7" s="132"/>
      <c r="K7" s="37"/>
      <c r="L7" s="38"/>
    </row>
    <row r="8" spans="1:14" ht="12.75" customHeight="1" x14ac:dyDescent="0.25">
      <c r="A8" s="41" t="s">
        <v>182</v>
      </c>
      <c r="B8" s="34"/>
      <c r="C8" s="42"/>
      <c r="D8" s="42"/>
      <c r="E8" s="43"/>
      <c r="F8" s="44">
        <v>864852</v>
      </c>
      <c r="G8" s="39">
        <v>810587</v>
      </c>
      <c r="H8" s="40">
        <v>895139</v>
      </c>
      <c r="I8" s="146">
        <v>752421.24</v>
      </c>
      <c r="J8" s="133"/>
      <c r="K8" s="42"/>
      <c r="L8" s="43"/>
    </row>
    <row r="9" spans="1:14" ht="12.75" customHeight="1" x14ac:dyDescent="0.25">
      <c r="A9" s="45" t="s">
        <v>183</v>
      </c>
      <c r="B9" s="34"/>
      <c r="C9" s="46">
        <f>C7-C8</f>
        <v>0</v>
      </c>
      <c r="D9" s="46">
        <f t="shared" ref="D9:L9" si="1">D7-D8</f>
        <v>0</v>
      </c>
      <c r="E9" s="47">
        <f t="shared" si="1"/>
        <v>0</v>
      </c>
      <c r="F9" s="48">
        <f t="shared" si="1"/>
        <v>7790013</v>
      </c>
      <c r="G9" s="46">
        <f t="shared" si="1"/>
        <v>7790013</v>
      </c>
      <c r="H9" s="49">
        <f t="shared" si="1"/>
        <v>7790013</v>
      </c>
      <c r="I9" s="147">
        <f t="shared" si="1"/>
        <v>7642797.8100000005</v>
      </c>
      <c r="J9" s="134">
        <f t="shared" si="1"/>
        <v>0</v>
      </c>
      <c r="K9" s="46">
        <f t="shared" si="1"/>
        <v>0</v>
      </c>
      <c r="L9" s="47">
        <f t="shared" si="1"/>
        <v>0</v>
      </c>
    </row>
    <row r="10" spans="1:14" ht="12.75" customHeight="1" x14ac:dyDescent="0.25">
      <c r="A10" s="51"/>
      <c r="B10" s="34"/>
      <c r="C10" s="35"/>
      <c r="D10" s="35"/>
      <c r="E10" s="29"/>
      <c r="F10" s="30"/>
      <c r="G10" s="35"/>
      <c r="H10" s="31"/>
      <c r="I10" s="145"/>
      <c r="J10" s="131"/>
      <c r="K10" s="35"/>
      <c r="L10" s="29"/>
    </row>
    <row r="11" spans="1:14" ht="12.75" customHeight="1" x14ac:dyDescent="0.25">
      <c r="A11" s="33" t="s">
        <v>281</v>
      </c>
      <c r="B11" s="34">
        <v>6</v>
      </c>
      <c r="C11" s="35"/>
      <c r="D11" s="35"/>
      <c r="E11" s="29"/>
      <c r="F11" s="30"/>
      <c r="G11" s="35"/>
      <c r="H11" s="31"/>
      <c r="I11" s="145"/>
      <c r="J11" s="131"/>
      <c r="K11" s="35"/>
      <c r="L11" s="29"/>
    </row>
    <row r="12" spans="1:14" ht="12.75" customHeight="1" x14ac:dyDescent="0.25">
      <c r="A12" s="36" t="str">
        <f>"Total "&amp;A11</f>
        <v>Total Service charges - electricity revenue</v>
      </c>
      <c r="B12" s="34"/>
      <c r="C12" s="37"/>
      <c r="D12" s="37"/>
      <c r="E12" s="38"/>
      <c r="F12" s="39">
        <v>4567775</v>
      </c>
      <c r="G12" s="39">
        <v>4513510</v>
      </c>
      <c r="H12" s="40">
        <v>4598062</v>
      </c>
      <c r="I12" s="146">
        <v>4567775</v>
      </c>
      <c r="J12" s="132"/>
      <c r="K12" s="37"/>
      <c r="L12" s="38"/>
      <c r="N12" s="2"/>
    </row>
    <row r="13" spans="1:14" ht="12.75" customHeight="1" x14ac:dyDescent="0.25">
      <c r="A13" s="41" t="str">
        <f>$A$8</f>
        <v>less Revenue Foregone</v>
      </c>
      <c r="B13" s="34"/>
      <c r="C13" s="42"/>
      <c r="D13" s="42"/>
      <c r="E13" s="43"/>
      <c r="F13" s="44">
        <v>1456785</v>
      </c>
      <c r="G13" s="39">
        <v>1402520</v>
      </c>
      <c r="H13" s="40">
        <v>1487072</v>
      </c>
      <c r="I13" s="146">
        <v>1209131.55</v>
      </c>
      <c r="J13" s="133"/>
      <c r="K13" s="42"/>
      <c r="L13" s="43"/>
      <c r="N13" s="2"/>
    </row>
    <row r="14" spans="1:14" ht="12.75" customHeight="1" x14ac:dyDescent="0.25">
      <c r="A14" s="45" t="str">
        <f>"Net "&amp; A11</f>
        <v>Net Service charges - electricity revenue</v>
      </c>
      <c r="B14" s="34"/>
      <c r="C14" s="46">
        <f t="shared" ref="C14:L14" si="2">C12-C13</f>
        <v>0</v>
      </c>
      <c r="D14" s="46">
        <f t="shared" si="2"/>
        <v>0</v>
      </c>
      <c r="E14" s="47">
        <f t="shared" si="2"/>
        <v>0</v>
      </c>
      <c r="F14" s="48">
        <f t="shared" si="2"/>
        <v>3110990</v>
      </c>
      <c r="G14" s="46">
        <f t="shared" si="2"/>
        <v>3110990</v>
      </c>
      <c r="H14" s="49">
        <f t="shared" si="2"/>
        <v>3110990</v>
      </c>
      <c r="I14" s="147">
        <f t="shared" si="2"/>
        <v>3358643.45</v>
      </c>
      <c r="J14" s="134">
        <f t="shared" si="2"/>
        <v>0</v>
      </c>
      <c r="K14" s="46">
        <f t="shared" si="2"/>
        <v>0</v>
      </c>
      <c r="L14" s="47">
        <f t="shared" si="2"/>
        <v>0</v>
      </c>
      <c r="N14" s="2"/>
    </row>
    <row r="15" spans="1:14" ht="12.75" customHeight="1" x14ac:dyDescent="0.25">
      <c r="A15" s="15"/>
      <c r="B15" s="34"/>
      <c r="C15" s="52"/>
      <c r="D15" s="52"/>
      <c r="E15" s="53"/>
      <c r="F15" s="54"/>
      <c r="G15" s="52"/>
      <c r="H15" s="55"/>
      <c r="I15" s="148"/>
      <c r="J15" s="135"/>
      <c r="K15" s="52"/>
      <c r="L15" s="53"/>
      <c r="N15" s="2"/>
    </row>
    <row r="16" spans="1:14" ht="12.75" customHeight="1" x14ac:dyDescent="0.25">
      <c r="A16" s="56" t="s">
        <v>282</v>
      </c>
      <c r="B16" s="34">
        <v>6</v>
      </c>
      <c r="C16" s="52"/>
      <c r="D16" s="52"/>
      <c r="E16" s="53"/>
      <c r="F16" s="54"/>
      <c r="G16" s="52"/>
      <c r="H16" s="55"/>
      <c r="I16" s="148"/>
      <c r="J16" s="135"/>
      <c r="K16" s="52"/>
      <c r="L16" s="53"/>
      <c r="N16" s="2"/>
    </row>
    <row r="17" spans="1:14" ht="12.75" customHeight="1" x14ac:dyDescent="0.25">
      <c r="A17" s="36" t="str">
        <f>"Total "&amp;A16</f>
        <v>Total Service charges - water revenue</v>
      </c>
      <c r="B17" s="34"/>
      <c r="C17" s="57"/>
      <c r="D17" s="57"/>
      <c r="E17" s="58"/>
      <c r="F17" s="59">
        <v>2356844</v>
      </c>
      <c r="G17" s="39">
        <v>2302579</v>
      </c>
      <c r="H17" s="40">
        <v>2387131</v>
      </c>
      <c r="I17" s="146">
        <v>2168296.48</v>
      </c>
      <c r="J17" s="136"/>
      <c r="K17" s="57"/>
      <c r="L17" s="58"/>
      <c r="N17" s="2"/>
    </row>
    <row r="18" spans="1:14" ht="12.75" customHeight="1" x14ac:dyDescent="0.25">
      <c r="A18" s="41" t="str">
        <f>$A$8</f>
        <v>less Revenue Foregone</v>
      </c>
      <c r="B18" s="34"/>
      <c r="C18" s="42"/>
      <c r="D18" s="42"/>
      <c r="E18" s="43"/>
      <c r="F18" s="44">
        <v>235645</v>
      </c>
      <c r="G18" s="39">
        <v>181380</v>
      </c>
      <c r="H18" s="40">
        <v>265932</v>
      </c>
      <c r="I18" s="146">
        <v>230932.1</v>
      </c>
      <c r="J18" s="133"/>
      <c r="K18" s="42"/>
      <c r="L18" s="43"/>
      <c r="N18" s="2"/>
    </row>
    <row r="19" spans="1:14" ht="12.75" customHeight="1" x14ac:dyDescent="0.25">
      <c r="A19" s="45" t="str">
        <f>"Net "&amp; A16</f>
        <v>Net Service charges - water revenue</v>
      </c>
      <c r="B19" s="34"/>
      <c r="C19" s="46">
        <f t="shared" ref="C19:L19" si="3">C17-C18</f>
        <v>0</v>
      </c>
      <c r="D19" s="46">
        <f t="shared" si="3"/>
        <v>0</v>
      </c>
      <c r="E19" s="47">
        <f t="shared" si="3"/>
        <v>0</v>
      </c>
      <c r="F19" s="48">
        <f t="shared" si="3"/>
        <v>2121199</v>
      </c>
      <c r="G19" s="46">
        <f t="shared" si="3"/>
        <v>2121199</v>
      </c>
      <c r="H19" s="49">
        <f t="shared" si="3"/>
        <v>2121199</v>
      </c>
      <c r="I19" s="147">
        <f t="shared" si="3"/>
        <v>1937364.38</v>
      </c>
      <c r="J19" s="134">
        <f t="shared" si="3"/>
        <v>0</v>
      </c>
      <c r="K19" s="46">
        <f t="shared" si="3"/>
        <v>0</v>
      </c>
      <c r="L19" s="47">
        <f t="shared" si="3"/>
        <v>0</v>
      </c>
      <c r="N19" s="2"/>
    </row>
    <row r="20" spans="1:14" ht="12.75" customHeight="1" x14ac:dyDescent="0.25">
      <c r="A20" s="45"/>
      <c r="B20" s="34"/>
      <c r="C20" s="52"/>
      <c r="D20" s="52"/>
      <c r="E20" s="53"/>
      <c r="F20" s="54"/>
      <c r="G20" s="52"/>
      <c r="H20" s="55"/>
      <c r="I20" s="148"/>
      <c r="J20" s="135"/>
      <c r="K20" s="52"/>
      <c r="L20" s="53"/>
      <c r="N20" s="2"/>
    </row>
    <row r="21" spans="1:14" ht="12.75" customHeight="1" x14ac:dyDescent="0.25">
      <c r="A21" s="56" t="s">
        <v>283</v>
      </c>
      <c r="B21" s="34"/>
      <c r="C21" s="52"/>
      <c r="D21" s="52"/>
      <c r="E21" s="53"/>
      <c r="F21" s="54"/>
      <c r="G21" s="52"/>
      <c r="H21" s="55"/>
      <c r="I21" s="148"/>
      <c r="J21" s="135"/>
      <c r="K21" s="52"/>
      <c r="L21" s="53"/>
      <c r="N21" s="2"/>
    </row>
    <row r="22" spans="1:14" ht="12.75" customHeight="1" x14ac:dyDescent="0.25">
      <c r="A22" s="36" t="str">
        <f>"Total "&amp;A21</f>
        <v>Total Service charges - sanitation revenue</v>
      </c>
      <c r="B22" s="34"/>
      <c r="C22" s="57"/>
      <c r="D22" s="57"/>
      <c r="E22" s="58"/>
      <c r="F22" s="59">
        <v>8645648</v>
      </c>
      <c r="G22" s="39">
        <v>8591383</v>
      </c>
      <c r="H22" s="40">
        <v>8675935</v>
      </c>
      <c r="I22" s="146">
        <v>8299822.0800000001</v>
      </c>
      <c r="J22" s="136"/>
      <c r="K22" s="57"/>
      <c r="L22" s="58"/>
      <c r="N22" s="2"/>
    </row>
    <row r="23" spans="1:14" ht="12.75" customHeight="1" x14ac:dyDescent="0.25">
      <c r="A23" s="41" t="str">
        <f>$A$8</f>
        <v>less Revenue Foregone</v>
      </c>
      <c r="B23" s="34"/>
      <c r="C23" s="42"/>
      <c r="D23" s="42"/>
      <c r="E23" s="43"/>
      <c r="F23" s="44">
        <v>641423</v>
      </c>
      <c r="G23" s="39">
        <v>587158</v>
      </c>
      <c r="H23" s="40">
        <v>671710</v>
      </c>
      <c r="I23" s="146">
        <v>641423</v>
      </c>
      <c r="J23" s="133"/>
      <c r="K23" s="42"/>
      <c r="L23" s="43"/>
      <c r="N23" s="2"/>
    </row>
    <row r="24" spans="1:14" ht="12.75" customHeight="1" x14ac:dyDescent="0.25">
      <c r="A24" s="45" t="str">
        <f>"Net "&amp; A21</f>
        <v>Net Service charges - sanitation revenue</v>
      </c>
      <c r="B24" s="34"/>
      <c r="C24" s="46">
        <f t="shared" ref="C24:L24" si="4">C22-C23</f>
        <v>0</v>
      </c>
      <c r="D24" s="46">
        <f t="shared" si="4"/>
        <v>0</v>
      </c>
      <c r="E24" s="47">
        <f t="shared" si="4"/>
        <v>0</v>
      </c>
      <c r="F24" s="48">
        <f t="shared" si="4"/>
        <v>8004225</v>
      </c>
      <c r="G24" s="46">
        <f t="shared" si="4"/>
        <v>8004225</v>
      </c>
      <c r="H24" s="49">
        <f t="shared" si="4"/>
        <v>8004225</v>
      </c>
      <c r="I24" s="147">
        <f t="shared" si="4"/>
        <v>7658399.0800000001</v>
      </c>
      <c r="J24" s="134">
        <f t="shared" si="4"/>
        <v>0</v>
      </c>
      <c r="K24" s="46">
        <f t="shared" si="4"/>
        <v>0</v>
      </c>
      <c r="L24" s="47">
        <f t="shared" si="4"/>
        <v>0</v>
      </c>
      <c r="N24" s="2"/>
    </row>
    <row r="25" spans="1:14" ht="12.75" customHeight="1" x14ac:dyDescent="0.25">
      <c r="A25" s="45"/>
      <c r="B25" s="34"/>
      <c r="C25" s="52"/>
      <c r="D25" s="52"/>
      <c r="E25" s="53"/>
      <c r="F25" s="54"/>
      <c r="G25" s="52"/>
      <c r="H25" s="55"/>
      <c r="I25" s="148"/>
      <c r="J25" s="135"/>
      <c r="K25" s="52"/>
      <c r="L25" s="53"/>
      <c r="N25" s="2"/>
    </row>
    <row r="26" spans="1:14" ht="12.75" customHeight="1" x14ac:dyDescent="0.25">
      <c r="A26" s="33" t="s">
        <v>284</v>
      </c>
      <c r="B26" s="34">
        <v>6</v>
      </c>
      <c r="C26" s="35"/>
      <c r="D26" s="35"/>
      <c r="E26" s="29"/>
      <c r="F26" s="30"/>
      <c r="G26" s="35"/>
      <c r="H26" s="31"/>
      <c r="I26" s="145"/>
      <c r="J26" s="131"/>
      <c r="K26" s="35"/>
      <c r="L26" s="29"/>
      <c r="N26" s="2"/>
    </row>
    <row r="27" spans="1:14" ht="12.75" customHeight="1" x14ac:dyDescent="0.25">
      <c r="A27" s="36" t="s">
        <v>184</v>
      </c>
      <c r="B27" s="34"/>
      <c r="C27" s="60"/>
      <c r="D27" s="60"/>
      <c r="E27" s="61"/>
      <c r="F27" s="62">
        <v>8646412</v>
      </c>
      <c r="G27" s="39">
        <v>8592147</v>
      </c>
      <c r="H27" s="40">
        <v>8676699</v>
      </c>
      <c r="I27" s="146">
        <v>8559947.8800000008</v>
      </c>
      <c r="J27" s="137"/>
      <c r="K27" s="60"/>
      <c r="L27" s="61"/>
      <c r="N27" s="2"/>
    </row>
    <row r="28" spans="1:14" ht="12.75" customHeight="1" x14ac:dyDescent="0.25">
      <c r="A28" s="36" t="s">
        <v>185</v>
      </c>
      <c r="B28" s="34"/>
      <c r="C28" s="60"/>
      <c r="D28" s="60"/>
      <c r="E28" s="61"/>
      <c r="F28" s="62">
        <v>1562466</v>
      </c>
      <c r="G28" s="39">
        <v>1508201</v>
      </c>
      <c r="H28" s="40">
        <v>1592753</v>
      </c>
      <c r="I28" s="146">
        <v>1249972.8</v>
      </c>
      <c r="J28" s="137"/>
      <c r="K28" s="60"/>
      <c r="L28" s="61"/>
    </row>
    <row r="29" spans="1:14" ht="12.75" customHeight="1" x14ac:dyDescent="0.25">
      <c r="A29" s="41" t="str">
        <f>$A$8</f>
        <v>less Revenue Foregone</v>
      </c>
      <c r="B29" s="34"/>
      <c r="C29" s="60"/>
      <c r="D29" s="60"/>
      <c r="E29" s="61"/>
      <c r="F29" s="62">
        <v>468462</v>
      </c>
      <c r="G29" s="39">
        <v>414197</v>
      </c>
      <c r="H29" s="40">
        <v>498749</v>
      </c>
      <c r="I29" s="146">
        <v>454408.14</v>
      </c>
      <c r="J29" s="137"/>
      <c r="K29" s="60"/>
      <c r="L29" s="61"/>
    </row>
    <row r="30" spans="1:14" ht="12.75" customHeight="1" x14ac:dyDescent="0.25">
      <c r="A30" s="45" t="str">
        <f>"Net "&amp; A26</f>
        <v>Net Service charges - refuse revenue</v>
      </c>
      <c r="B30" s="34"/>
      <c r="C30" s="46">
        <f>SUM(C27:C28)-C29</f>
        <v>0</v>
      </c>
      <c r="D30" s="46">
        <f t="shared" ref="D30:L30" si="5">SUM(D27:D28)-D29</f>
        <v>0</v>
      </c>
      <c r="E30" s="47">
        <f t="shared" si="5"/>
        <v>0</v>
      </c>
      <c r="F30" s="48">
        <f t="shared" si="5"/>
        <v>9740416</v>
      </c>
      <c r="G30" s="46">
        <f t="shared" si="5"/>
        <v>9686151</v>
      </c>
      <c r="H30" s="49">
        <f t="shared" si="5"/>
        <v>9770703</v>
      </c>
      <c r="I30" s="147">
        <f t="shared" si="5"/>
        <v>9355512.540000001</v>
      </c>
      <c r="J30" s="134">
        <f t="shared" si="5"/>
        <v>0</v>
      </c>
      <c r="K30" s="46">
        <f t="shared" si="5"/>
        <v>0</v>
      </c>
      <c r="L30" s="47">
        <f t="shared" si="5"/>
        <v>0</v>
      </c>
    </row>
    <row r="31" spans="1:14" ht="12.75" customHeight="1" x14ac:dyDescent="0.25">
      <c r="A31" s="65"/>
      <c r="B31" s="34"/>
      <c r="C31" s="66"/>
      <c r="D31" s="66"/>
      <c r="E31" s="67"/>
      <c r="F31" s="68"/>
      <c r="G31" s="66"/>
      <c r="H31" s="69"/>
      <c r="I31" s="128"/>
      <c r="J31" s="124"/>
      <c r="K31" s="66"/>
      <c r="L31" s="67"/>
    </row>
    <row r="32" spans="1:14" ht="12.75" customHeight="1" x14ac:dyDescent="0.25">
      <c r="A32" s="33" t="s">
        <v>186</v>
      </c>
      <c r="B32" s="34"/>
      <c r="C32" s="71"/>
      <c r="D32" s="71"/>
      <c r="E32" s="72"/>
      <c r="F32" s="73"/>
      <c r="G32" s="71"/>
      <c r="H32" s="74"/>
      <c r="I32" s="149"/>
      <c r="J32" s="138"/>
      <c r="K32" s="71"/>
      <c r="L32" s="72"/>
    </row>
    <row r="33" spans="1:12" ht="12.75" customHeight="1" x14ac:dyDescent="0.25">
      <c r="A33" s="51" t="s">
        <v>187</v>
      </c>
      <c r="B33" s="34"/>
      <c r="C33" s="60"/>
      <c r="D33" s="60"/>
      <c r="E33" s="61"/>
      <c r="F33" s="62">
        <v>8645648</v>
      </c>
      <c r="G33" s="39">
        <v>8591383</v>
      </c>
      <c r="H33" s="40">
        <v>8675935</v>
      </c>
      <c r="I33" s="146">
        <v>7089431.3600000003</v>
      </c>
      <c r="J33" s="137"/>
      <c r="K33" s="60"/>
      <c r="L33" s="61"/>
    </row>
    <row r="34" spans="1:12" ht="12.75" customHeight="1" x14ac:dyDescent="0.25">
      <c r="A34" s="51" t="s">
        <v>188</v>
      </c>
      <c r="B34" s="34">
        <v>3</v>
      </c>
      <c r="C34" s="60"/>
      <c r="D34" s="60"/>
      <c r="E34" s="61"/>
      <c r="F34" s="62">
        <v>2385462</v>
      </c>
      <c r="G34" s="39">
        <v>2331197</v>
      </c>
      <c r="H34" s="40">
        <v>2415749</v>
      </c>
      <c r="I34" s="146">
        <v>1908369.6</v>
      </c>
      <c r="J34" s="137"/>
      <c r="K34" s="60"/>
      <c r="L34" s="61"/>
    </row>
    <row r="35" spans="1:12" ht="12.75" customHeight="1" x14ac:dyDescent="0.25">
      <c r="A35" s="45" t="s">
        <v>189</v>
      </c>
      <c r="B35" s="34">
        <v>1</v>
      </c>
      <c r="C35" s="46">
        <f t="shared" ref="C35:L35" si="6">SUM(C33:C34)</f>
        <v>0</v>
      </c>
      <c r="D35" s="46">
        <f t="shared" si="6"/>
        <v>0</v>
      </c>
      <c r="E35" s="47">
        <f t="shared" si="6"/>
        <v>0</v>
      </c>
      <c r="F35" s="48">
        <f t="shared" si="6"/>
        <v>11031110</v>
      </c>
      <c r="G35" s="46">
        <f t="shared" si="6"/>
        <v>10922580</v>
      </c>
      <c r="H35" s="49">
        <f t="shared" si="6"/>
        <v>11091684</v>
      </c>
      <c r="I35" s="147">
        <f t="shared" si="6"/>
        <v>8997800.9600000009</v>
      </c>
      <c r="J35" s="134">
        <f t="shared" si="6"/>
        <v>0</v>
      </c>
      <c r="K35" s="46">
        <f t="shared" si="6"/>
        <v>0</v>
      </c>
      <c r="L35" s="47">
        <f t="shared" si="6"/>
        <v>0</v>
      </c>
    </row>
    <row r="36" spans="1:12" ht="12.75" customHeight="1" x14ac:dyDescent="0.25">
      <c r="A36" s="75"/>
      <c r="B36" s="34"/>
      <c r="C36" s="66"/>
      <c r="D36" s="66"/>
      <c r="E36" s="67"/>
      <c r="F36" s="68"/>
      <c r="G36" s="66"/>
      <c r="H36" s="69"/>
      <c r="I36" s="128"/>
      <c r="J36" s="124"/>
      <c r="K36" s="66"/>
      <c r="L36" s="67"/>
    </row>
    <row r="37" spans="1:12" ht="12.75" customHeight="1" x14ac:dyDescent="0.25">
      <c r="A37" s="76" t="s">
        <v>190</v>
      </c>
      <c r="B37" s="77"/>
      <c r="C37" s="78">
        <f>C48+C50+C55+C61+C66+C71+C77+C86</f>
        <v>0</v>
      </c>
      <c r="D37" s="78">
        <f t="shared" ref="D37:L37" si="7">D48+D50+D55+D61+D66+D71+D77+D86</f>
        <v>0</v>
      </c>
      <c r="E37" s="78">
        <f t="shared" si="7"/>
        <v>0</v>
      </c>
      <c r="F37" s="78">
        <f t="shared" si="7"/>
        <v>58378506</v>
      </c>
      <c r="G37" s="78">
        <f t="shared" si="7"/>
        <v>60379820.539999992</v>
      </c>
      <c r="H37" s="129">
        <f t="shared" si="7"/>
        <v>58310550.770000003</v>
      </c>
      <c r="I37" s="150">
        <f t="shared" si="7"/>
        <v>64254328.529999986</v>
      </c>
      <c r="J37" s="139">
        <f t="shared" si="7"/>
        <v>0</v>
      </c>
      <c r="K37" s="78">
        <f t="shared" si="7"/>
        <v>0</v>
      </c>
      <c r="L37" s="78">
        <f t="shared" si="7"/>
        <v>0</v>
      </c>
    </row>
    <row r="38" spans="1:12" ht="12.75" customHeight="1" x14ac:dyDescent="0.25">
      <c r="A38" s="79" t="s">
        <v>133</v>
      </c>
      <c r="B38" s="34"/>
      <c r="C38" s="66"/>
      <c r="D38" s="66"/>
      <c r="E38" s="122"/>
      <c r="F38" s="70"/>
      <c r="G38" s="66"/>
      <c r="H38" s="122"/>
      <c r="I38" s="128"/>
      <c r="J38" s="124"/>
      <c r="K38" s="66"/>
      <c r="L38" s="127"/>
    </row>
    <row r="39" spans="1:12" ht="12.75" customHeight="1" x14ac:dyDescent="0.25">
      <c r="A39" s="80" t="s">
        <v>191</v>
      </c>
      <c r="B39" s="81">
        <v>2</v>
      </c>
      <c r="C39" s="60"/>
      <c r="D39" s="60"/>
      <c r="E39" s="61"/>
      <c r="F39" s="62">
        <v>456432</v>
      </c>
      <c r="G39" s="60">
        <v>511203.84000000003</v>
      </c>
      <c r="H39" s="130">
        <v>470124.96</v>
      </c>
      <c r="I39" s="151">
        <v>524896.80000000005</v>
      </c>
      <c r="J39" s="137"/>
      <c r="K39" s="60"/>
      <c r="L39" s="61"/>
    </row>
    <row r="40" spans="1:12" ht="12.75" customHeight="1" x14ac:dyDescent="0.25">
      <c r="A40" s="80" t="s">
        <v>192</v>
      </c>
      <c r="B40" s="34"/>
      <c r="C40" s="60"/>
      <c r="D40" s="60"/>
      <c r="E40" s="61"/>
      <c r="F40" s="62">
        <v>546845</v>
      </c>
      <c r="G40" s="60">
        <v>585124.15</v>
      </c>
      <c r="H40" s="130">
        <v>574187.25</v>
      </c>
      <c r="I40" s="151">
        <v>486692.05</v>
      </c>
      <c r="J40" s="137"/>
      <c r="K40" s="60"/>
      <c r="L40" s="61"/>
    </row>
    <row r="41" spans="1:12" ht="12.75" customHeight="1" x14ac:dyDescent="0.25">
      <c r="A41" s="80" t="s">
        <v>193</v>
      </c>
      <c r="B41" s="34"/>
      <c r="C41" s="60"/>
      <c r="D41" s="60"/>
      <c r="E41" s="61"/>
      <c r="F41" s="62">
        <v>2648645</v>
      </c>
      <c r="G41" s="60">
        <v>2595672.1</v>
      </c>
      <c r="H41" s="130">
        <v>2383780.5</v>
      </c>
      <c r="I41" s="151">
        <v>2463239.85</v>
      </c>
      <c r="J41" s="137"/>
      <c r="K41" s="60"/>
      <c r="L41" s="61"/>
    </row>
    <row r="42" spans="1:12" ht="12.75" customHeight="1" x14ac:dyDescent="0.25">
      <c r="A42" s="80" t="s">
        <v>194</v>
      </c>
      <c r="B42" s="34"/>
      <c r="C42" s="60"/>
      <c r="D42" s="60"/>
      <c r="E42" s="61"/>
      <c r="F42" s="62">
        <v>45486</v>
      </c>
      <c r="G42" s="60">
        <v>43211.7</v>
      </c>
      <c r="H42" s="130">
        <v>41847.120000000003</v>
      </c>
      <c r="I42" s="151">
        <v>45940.86</v>
      </c>
      <c r="J42" s="137"/>
      <c r="K42" s="60"/>
      <c r="L42" s="61"/>
    </row>
    <row r="43" spans="1:12" ht="12.75" customHeight="1" x14ac:dyDescent="0.25">
      <c r="A43" s="80" t="s">
        <v>195</v>
      </c>
      <c r="B43" s="34"/>
      <c r="C43" s="60"/>
      <c r="D43" s="60"/>
      <c r="E43" s="61"/>
      <c r="F43" s="62">
        <v>45642</v>
      </c>
      <c r="G43" s="60">
        <v>43816.32</v>
      </c>
      <c r="H43" s="130">
        <v>50206.2</v>
      </c>
      <c r="I43" s="151">
        <v>44729.16</v>
      </c>
      <c r="J43" s="137"/>
      <c r="K43" s="60"/>
      <c r="L43" s="61"/>
    </row>
    <row r="44" spans="1:12" ht="12.75" customHeight="1" x14ac:dyDescent="0.25">
      <c r="A44" s="80" t="s">
        <v>196</v>
      </c>
      <c r="B44" s="34"/>
      <c r="C44" s="60"/>
      <c r="D44" s="60"/>
      <c r="E44" s="61"/>
      <c r="F44" s="62">
        <v>268456</v>
      </c>
      <c r="G44" s="60">
        <v>265771.44</v>
      </c>
      <c r="H44" s="130">
        <v>271140.56</v>
      </c>
      <c r="I44" s="151">
        <v>265771.44</v>
      </c>
      <c r="J44" s="137"/>
      <c r="K44" s="60"/>
      <c r="L44" s="61"/>
    </row>
    <row r="45" spans="1:12" ht="12.75" customHeight="1" x14ac:dyDescent="0.25">
      <c r="A45" s="80" t="s">
        <v>197</v>
      </c>
      <c r="B45" s="34"/>
      <c r="C45" s="60"/>
      <c r="D45" s="60"/>
      <c r="E45" s="61"/>
      <c r="F45" s="62">
        <v>48645</v>
      </c>
      <c r="G45" s="60">
        <v>53995.95</v>
      </c>
      <c r="H45" s="130">
        <v>53509.5</v>
      </c>
      <c r="I45" s="151">
        <v>55455.3</v>
      </c>
      <c r="J45" s="137"/>
      <c r="K45" s="60"/>
      <c r="L45" s="61"/>
    </row>
    <row r="46" spans="1:12" ht="12.75" customHeight="1" x14ac:dyDescent="0.25">
      <c r="A46" s="80" t="s">
        <v>198</v>
      </c>
      <c r="B46" s="34"/>
      <c r="C46" s="60"/>
      <c r="D46" s="60"/>
      <c r="E46" s="61"/>
      <c r="F46" s="62">
        <v>648626</v>
      </c>
      <c r="G46" s="60">
        <v>648626</v>
      </c>
      <c r="H46" s="130">
        <v>590249.66</v>
      </c>
      <c r="I46" s="151">
        <v>622680.96</v>
      </c>
      <c r="J46" s="137"/>
      <c r="K46" s="60"/>
      <c r="L46" s="61"/>
    </row>
    <row r="47" spans="1:12" ht="12.75" customHeight="1" x14ac:dyDescent="0.25">
      <c r="A47" s="80" t="s">
        <v>199</v>
      </c>
      <c r="B47" s="34">
        <v>4</v>
      </c>
      <c r="C47" s="60"/>
      <c r="D47" s="60"/>
      <c r="E47" s="61"/>
      <c r="F47" s="62">
        <v>845264</v>
      </c>
      <c r="G47" s="60">
        <v>887527.2</v>
      </c>
      <c r="H47" s="130">
        <v>853716.64</v>
      </c>
      <c r="I47" s="151">
        <v>786095.52</v>
      </c>
      <c r="J47" s="137"/>
      <c r="K47" s="60"/>
      <c r="L47" s="61"/>
    </row>
    <row r="48" spans="1:12" ht="12.75" customHeight="1" x14ac:dyDescent="0.25">
      <c r="A48" s="82" t="s">
        <v>200</v>
      </c>
      <c r="B48" s="34">
        <v>5</v>
      </c>
      <c r="C48" s="83">
        <f>SUM(C39:C47)</f>
        <v>0</v>
      </c>
      <c r="D48" s="83">
        <f t="shared" ref="D48:L48" si="8">SUM(D39:D47)</f>
        <v>0</v>
      </c>
      <c r="E48" s="84">
        <f t="shared" si="8"/>
        <v>0</v>
      </c>
      <c r="F48" s="85">
        <f t="shared" si="8"/>
        <v>5554041</v>
      </c>
      <c r="G48" s="83">
        <f t="shared" si="8"/>
        <v>5634948.7000000002</v>
      </c>
      <c r="H48" s="86">
        <f t="shared" si="8"/>
        <v>5288762.3899999997</v>
      </c>
      <c r="I48" s="152">
        <f t="shared" si="8"/>
        <v>5295501.9399999995</v>
      </c>
      <c r="J48" s="140">
        <f t="shared" si="8"/>
        <v>0</v>
      </c>
      <c r="K48" s="83">
        <f t="shared" si="8"/>
        <v>0</v>
      </c>
      <c r="L48" s="84">
        <f t="shared" si="8"/>
        <v>0</v>
      </c>
    </row>
    <row r="49" spans="1:12" ht="12.75" customHeight="1" x14ac:dyDescent="0.25">
      <c r="A49" s="87" t="s">
        <v>201</v>
      </c>
      <c r="B49" s="34"/>
      <c r="C49" s="60"/>
      <c r="D49" s="60"/>
      <c r="E49" s="61"/>
      <c r="F49" s="62">
        <v>235444</v>
      </c>
      <c r="G49" s="60">
        <v>223671.8</v>
      </c>
      <c r="H49" s="130">
        <v>223671.8</v>
      </c>
      <c r="I49" s="151">
        <v>211899.6</v>
      </c>
      <c r="J49" s="137"/>
      <c r="K49" s="60"/>
      <c r="L49" s="61"/>
    </row>
    <row r="50" spans="1:12" ht="12.75" customHeight="1" x14ac:dyDescent="0.25">
      <c r="A50" s="88" t="str">
        <f>"Total "&amp;A38</f>
        <v>Total Employee related costs</v>
      </c>
      <c r="B50" s="34">
        <v>1</v>
      </c>
      <c r="C50" s="83">
        <f>C48-C49</f>
        <v>0</v>
      </c>
      <c r="D50" s="83">
        <f t="shared" ref="D50:L50" si="9">D48-D49</f>
        <v>0</v>
      </c>
      <c r="E50" s="84">
        <f t="shared" si="9"/>
        <v>0</v>
      </c>
      <c r="F50" s="85">
        <f t="shared" si="9"/>
        <v>5318597</v>
      </c>
      <c r="G50" s="83">
        <f t="shared" si="9"/>
        <v>5411276.9000000004</v>
      </c>
      <c r="H50" s="86">
        <f t="shared" si="9"/>
        <v>5065090.59</v>
      </c>
      <c r="I50" s="152">
        <f t="shared" si="9"/>
        <v>5083602.34</v>
      </c>
      <c r="J50" s="140">
        <f t="shared" si="9"/>
        <v>0</v>
      </c>
      <c r="K50" s="83">
        <f t="shared" si="9"/>
        <v>0</v>
      </c>
      <c r="L50" s="84">
        <f t="shared" si="9"/>
        <v>0</v>
      </c>
    </row>
    <row r="51" spans="1:12" ht="12.75" customHeight="1" x14ac:dyDescent="0.25">
      <c r="A51" s="75"/>
      <c r="B51" s="34"/>
      <c r="C51" s="66"/>
      <c r="D51" s="66"/>
      <c r="E51" s="67"/>
      <c r="F51" s="68"/>
      <c r="G51" s="66"/>
      <c r="H51" s="69"/>
      <c r="I51" s="128"/>
      <c r="J51" s="124"/>
      <c r="K51" s="66"/>
      <c r="L51" s="67"/>
    </row>
    <row r="52" spans="1:12" ht="12.75" customHeight="1" x14ac:dyDescent="0.25">
      <c r="A52" s="79" t="s">
        <v>202</v>
      </c>
      <c r="B52" s="34"/>
      <c r="C52" s="89"/>
      <c r="D52" s="89"/>
      <c r="E52" s="90"/>
      <c r="F52" s="91"/>
      <c r="G52" s="89"/>
      <c r="H52" s="92"/>
      <c r="I52" s="153"/>
      <c r="J52" s="141"/>
      <c r="K52" s="89"/>
      <c r="L52" s="90"/>
    </row>
    <row r="53" spans="1:12" ht="12.75" customHeight="1" x14ac:dyDescent="0.25">
      <c r="A53" s="93" t="s">
        <v>203</v>
      </c>
      <c r="B53" s="34"/>
      <c r="C53" s="60"/>
      <c r="D53" s="60"/>
      <c r="E53" s="61"/>
      <c r="F53" s="62">
        <v>9885754</v>
      </c>
      <c r="G53" s="60">
        <v>11170902.02</v>
      </c>
      <c r="H53" s="130">
        <v>9391466.3000000007</v>
      </c>
      <c r="I53" s="151">
        <v>10676614.32</v>
      </c>
      <c r="J53" s="137"/>
      <c r="K53" s="60"/>
      <c r="L53" s="61"/>
    </row>
    <row r="54" spans="1:12" ht="12.75" customHeight="1" x14ac:dyDescent="0.25">
      <c r="A54" s="94"/>
      <c r="B54" s="34"/>
      <c r="C54" s="60"/>
      <c r="D54" s="60"/>
      <c r="E54" s="61"/>
      <c r="F54" s="62"/>
      <c r="G54" s="60"/>
      <c r="H54" s="63"/>
      <c r="I54" s="151"/>
      <c r="J54" s="137"/>
      <c r="K54" s="60"/>
      <c r="L54" s="61"/>
    </row>
    <row r="55" spans="1:12" ht="12.75" customHeight="1" x14ac:dyDescent="0.25">
      <c r="A55" s="88" t="str">
        <f>"Total "&amp;A52</f>
        <v>Total Contributions recognised - capital</v>
      </c>
      <c r="B55" s="34"/>
      <c r="C55" s="46">
        <f t="shared" ref="C55:L55" si="10">SUM(C53:C54)</f>
        <v>0</v>
      </c>
      <c r="D55" s="46">
        <f t="shared" si="10"/>
        <v>0</v>
      </c>
      <c r="E55" s="47">
        <f t="shared" si="10"/>
        <v>0</v>
      </c>
      <c r="F55" s="48">
        <f t="shared" si="10"/>
        <v>9885754</v>
      </c>
      <c r="G55" s="46">
        <f t="shared" si="10"/>
        <v>11170902.02</v>
      </c>
      <c r="H55" s="49">
        <f t="shared" si="10"/>
        <v>9391466.3000000007</v>
      </c>
      <c r="I55" s="147">
        <f t="shared" si="10"/>
        <v>10676614.32</v>
      </c>
      <c r="J55" s="134">
        <f t="shared" si="10"/>
        <v>0</v>
      </c>
      <c r="K55" s="46">
        <f t="shared" si="10"/>
        <v>0</v>
      </c>
      <c r="L55" s="47">
        <f t="shared" si="10"/>
        <v>0</v>
      </c>
    </row>
    <row r="56" spans="1:12" ht="12.75" customHeight="1" x14ac:dyDescent="0.25">
      <c r="A56" s="75"/>
      <c r="B56" s="34"/>
      <c r="C56" s="66"/>
      <c r="D56" s="66"/>
      <c r="E56" s="67"/>
      <c r="F56" s="68"/>
      <c r="G56" s="66"/>
      <c r="H56" s="69"/>
      <c r="I56" s="128"/>
      <c r="J56" s="124"/>
      <c r="K56" s="66"/>
      <c r="L56" s="67"/>
    </row>
    <row r="57" spans="1:12" ht="12.75" customHeight="1" x14ac:dyDescent="0.25">
      <c r="A57" s="79" t="s">
        <v>106</v>
      </c>
      <c r="B57" s="34"/>
      <c r="C57" s="66"/>
      <c r="D57" s="66"/>
      <c r="E57" s="67"/>
      <c r="F57" s="68"/>
      <c r="G57" s="66"/>
      <c r="H57" s="69"/>
      <c r="I57" s="128"/>
      <c r="J57" s="124"/>
      <c r="K57" s="66"/>
      <c r="L57" s="67"/>
    </row>
    <row r="58" spans="1:12" ht="12.75" customHeight="1" x14ac:dyDescent="0.25">
      <c r="A58" s="51" t="s">
        <v>204</v>
      </c>
      <c r="B58" s="34"/>
      <c r="C58" s="60"/>
      <c r="D58" s="60"/>
      <c r="E58" s="61"/>
      <c r="F58" s="62">
        <v>5648644</v>
      </c>
      <c r="G58" s="60">
        <v>5535671.1200000001</v>
      </c>
      <c r="H58" s="130">
        <v>5479184.6799999997</v>
      </c>
      <c r="I58" s="151">
        <v>5479184.6799999997</v>
      </c>
      <c r="J58" s="137"/>
      <c r="K58" s="60"/>
      <c r="L58" s="61"/>
    </row>
    <row r="59" spans="1:12" ht="12.75" customHeight="1" x14ac:dyDescent="0.25">
      <c r="A59" s="51" t="s">
        <v>205</v>
      </c>
      <c r="B59" s="34"/>
      <c r="C59" s="60"/>
      <c r="D59" s="60"/>
      <c r="E59" s="61"/>
      <c r="F59" s="62">
        <v>865466</v>
      </c>
      <c r="G59" s="60">
        <v>839502.02</v>
      </c>
      <c r="H59" s="130">
        <v>943357.94</v>
      </c>
      <c r="I59" s="151">
        <v>874120.66</v>
      </c>
      <c r="J59" s="137"/>
      <c r="K59" s="60"/>
      <c r="L59" s="61"/>
    </row>
    <row r="60" spans="1:12" ht="12.75" customHeight="1" x14ac:dyDescent="0.25">
      <c r="A60" s="51" t="s">
        <v>206</v>
      </c>
      <c r="B60" s="34"/>
      <c r="C60" s="60"/>
      <c r="D60" s="60"/>
      <c r="E60" s="61"/>
      <c r="F60" s="62">
        <v>89756</v>
      </c>
      <c r="G60" s="60">
        <v>97834.04</v>
      </c>
      <c r="H60" s="130">
        <v>95141.36</v>
      </c>
      <c r="I60" s="151">
        <v>95141.36</v>
      </c>
      <c r="J60" s="137"/>
      <c r="K60" s="60"/>
      <c r="L60" s="61"/>
    </row>
    <row r="61" spans="1:12" ht="12.75" customHeight="1" x14ac:dyDescent="0.25">
      <c r="A61" s="88" t="str">
        <f>"Total "&amp;LEFT(A57,35)</f>
        <v>Total Depreciation &amp; asset impairment</v>
      </c>
      <c r="B61" s="34">
        <v>1</v>
      </c>
      <c r="C61" s="46">
        <f t="shared" ref="C61:L61" si="11">SUM(C58:C60)</f>
        <v>0</v>
      </c>
      <c r="D61" s="46">
        <f t="shared" si="11"/>
        <v>0</v>
      </c>
      <c r="E61" s="47">
        <f t="shared" si="11"/>
        <v>0</v>
      </c>
      <c r="F61" s="48">
        <f t="shared" si="11"/>
        <v>6603866</v>
      </c>
      <c r="G61" s="46">
        <f t="shared" si="11"/>
        <v>6473007.1800000006</v>
      </c>
      <c r="H61" s="49">
        <f t="shared" si="11"/>
        <v>6517683.9799999995</v>
      </c>
      <c r="I61" s="147">
        <f t="shared" si="11"/>
        <v>6448446.7000000002</v>
      </c>
      <c r="J61" s="134">
        <f t="shared" si="11"/>
        <v>0</v>
      </c>
      <c r="K61" s="46">
        <f t="shared" si="11"/>
        <v>0</v>
      </c>
      <c r="L61" s="47">
        <f t="shared" si="11"/>
        <v>0</v>
      </c>
    </row>
    <row r="62" spans="1:12" ht="12.75" customHeight="1" x14ac:dyDescent="0.25">
      <c r="A62" s="88"/>
      <c r="B62" s="34"/>
      <c r="C62" s="95"/>
      <c r="D62" s="95"/>
      <c r="E62" s="96"/>
      <c r="F62" s="97"/>
      <c r="G62" s="95"/>
      <c r="H62" s="98"/>
      <c r="I62" s="154"/>
      <c r="J62" s="142"/>
      <c r="K62" s="95"/>
      <c r="L62" s="96"/>
    </row>
    <row r="63" spans="1:12" ht="12.75" customHeight="1" x14ac:dyDescent="0.25">
      <c r="A63" s="79" t="s">
        <v>135</v>
      </c>
      <c r="B63" s="34"/>
      <c r="C63" s="95"/>
      <c r="D63" s="95"/>
      <c r="E63" s="96"/>
      <c r="F63" s="97"/>
      <c r="G63" s="95"/>
      <c r="H63" s="98"/>
      <c r="I63" s="154"/>
      <c r="J63" s="142"/>
      <c r="K63" s="95"/>
      <c r="L63" s="96"/>
    </row>
    <row r="64" spans="1:12" ht="12.75" customHeight="1" x14ac:dyDescent="0.25">
      <c r="A64" s="80" t="s">
        <v>207</v>
      </c>
      <c r="B64" s="34"/>
      <c r="C64" s="60"/>
      <c r="D64" s="60"/>
      <c r="E64" s="61"/>
      <c r="F64" s="62">
        <v>4864532</v>
      </c>
      <c r="G64" s="60">
        <v>4621305.4000000004</v>
      </c>
      <c r="H64" s="130">
        <v>5205049.24</v>
      </c>
      <c r="I64" s="151">
        <v>6080665</v>
      </c>
      <c r="J64" s="137"/>
      <c r="K64" s="60"/>
      <c r="L64" s="61"/>
    </row>
    <row r="65" spans="1:12" ht="12.75" customHeight="1" x14ac:dyDescent="0.25">
      <c r="A65" s="80" t="s">
        <v>208</v>
      </c>
      <c r="B65" s="34"/>
      <c r="C65" s="60"/>
      <c r="D65" s="60"/>
      <c r="E65" s="61"/>
      <c r="F65" s="62">
        <v>8648654</v>
      </c>
      <c r="G65" s="60">
        <v>8302707.8399999999</v>
      </c>
      <c r="H65" s="130">
        <v>9167573.2400000002</v>
      </c>
      <c r="I65" s="151">
        <v>10810817.5</v>
      </c>
      <c r="J65" s="137"/>
      <c r="K65" s="60"/>
      <c r="L65" s="61"/>
    </row>
    <row r="66" spans="1:12" ht="12.75" customHeight="1" x14ac:dyDescent="0.25">
      <c r="A66" s="88" t="s">
        <v>209</v>
      </c>
      <c r="B66" s="34">
        <v>1</v>
      </c>
      <c r="C66" s="46">
        <f>SUM(C64:C65)</f>
        <v>0</v>
      </c>
      <c r="D66" s="46">
        <f t="shared" ref="D66:L66" si="12">SUM(D64:D65)</f>
        <v>0</v>
      </c>
      <c r="E66" s="47">
        <f t="shared" si="12"/>
        <v>0</v>
      </c>
      <c r="F66" s="48">
        <f t="shared" si="12"/>
        <v>13513186</v>
      </c>
      <c r="G66" s="46">
        <f t="shared" si="12"/>
        <v>12924013.24</v>
      </c>
      <c r="H66" s="49">
        <f t="shared" si="12"/>
        <v>14372622.48</v>
      </c>
      <c r="I66" s="147">
        <f t="shared" si="12"/>
        <v>16891482.5</v>
      </c>
      <c r="J66" s="134">
        <f t="shared" si="12"/>
        <v>0</v>
      </c>
      <c r="K66" s="46">
        <f t="shared" si="12"/>
        <v>0</v>
      </c>
      <c r="L66" s="47">
        <f t="shared" si="12"/>
        <v>0</v>
      </c>
    </row>
    <row r="67" spans="1:12" ht="12.75" customHeight="1" x14ac:dyDescent="0.25">
      <c r="A67" s="88"/>
      <c r="B67" s="34"/>
      <c r="C67" s="95"/>
      <c r="D67" s="95"/>
      <c r="E67" s="96"/>
      <c r="F67" s="97"/>
      <c r="G67" s="95"/>
      <c r="H67" s="98"/>
      <c r="I67" s="154"/>
      <c r="J67" s="142"/>
      <c r="K67" s="95"/>
      <c r="L67" s="96"/>
    </row>
    <row r="68" spans="1:12" ht="12.75" customHeight="1" x14ac:dyDescent="0.25">
      <c r="A68" s="79" t="s">
        <v>137</v>
      </c>
      <c r="B68" s="34"/>
      <c r="C68" s="66"/>
      <c r="D68" s="66"/>
      <c r="E68" s="67"/>
      <c r="F68" s="68"/>
      <c r="G68" s="66"/>
      <c r="H68" s="69"/>
      <c r="I68" s="128"/>
      <c r="J68" s="124"/>
      <c r="K68" s="66"/>
      <c r="L68" s="67"/>
    </row>
    <row r="69" spans="1:12" ht="12.75" customHeight="1" x14ac:dyDescent="0.25">
      <c r="A69" s="93" t="s">
        <v>210</v>
      </c>
      <c r="B69" s="34"/>
      <c r="C69" s="60"/>
      <c r="D69" s="60"/>
      <c r="E69" s="61"/>
      <c r="F69" s="62">
        <v>2356456</v>
      </c>
      <c r="G69" s="60">
        <v>2544972.48</v>
      </c>
      <c r="H69" s="130">
        <v>2427149.6800000002</v>
      </c>
      <c r="I69" s="151">
        <v>2615666.16</v>
      </c>
      <c r="J69" s="137"/>
      <c r="K69" s="60"/>
      <c r="L69" s="61"/>
    </row>
    <row r="70" spans="1:12" ht="12.75" customHeight="1" x14ac:dyDescent="0.25">
      <c r="A70" s="94"/>
      <c r="B70" s="34"/>
      <c r="C70" s="60"/>
      <c r="D70" s="60"/>
      <c r="E70" s="61"/>
      <c r="F70" s="62"/>
      <c r="G70" s="60"/>
      <c r="H70" s="63"/>
      <c r="I70" s="151"/>
      <c r="J70" s="137"/>
      <c r="K70" s="60"/>
      <c r="L70" s="61"/>
    </row>
    <row r="71" spans="1:12" ht="12.75" customHeight="1" x14ac:dyDescent="0.25">
      <c r="A71" s="100" t="s">
        <v>200</v>
      </c>
      <c r="B71" s="34">
        <v>1</v>
      </c>
      <c r="C71" s="46">
        <f>SUM(C69:C70)</f>
        <v>0</v>
      </c>
      <c r="D71" s="46">
        <f t="shared" ref="D71:L71" si="13">SUM(D69:D70)</f>
        <v>0</v>
      </c>
      <c r="E71" s="47">
        <f t="shared" si="13"/>
        <v>0</v>
      </c>
      <c r="F71" s="48">
        <f t="shared" si="13"/>
        <v>2356456</v>
      </c>
      <c r="G71" s="46">
        <f t="shared" si="13"/>
        <v>2544972.48</v>
      </c>
      <c r="H71" s="49">
        <f t="shared" si="13"/>
        <v>2427149.6800000002</v>
      </c>
      <c r="I71" s="147">
        <f t="shared" si="13"/>
        <v>2615666.16</v>
      </c>
      <c r="J71" s="134">
        <f t="shared" si="13"/>
        <v>0</v>
      </c>
      <c r="K71" s="46">
        <f t="shared" si="13"/>
        <v>0</v>
      </c>
      <c r="L71" s="47">
        <f t="shared" si="13"/>
        <v>0</v>
      </c>
    </row>
    <row r="72" spans="1:12" ht="12.75" customHeight="1" x14ac:dyDescent="0.25">
      <c r="A72" s="45" t="s">
        <v>211</v>
      </c>
      <c r="B72" s="34"/>
      <c r="C72" s="95"/>
      <c r="D72" s="95"/>
      <c r="E72" s="96"/>
      <c r="F72" s="97"/>
      <c r="G72" s="95"/>
      <c r="H72" s="98"/>
      <c r="I72" s="154"/>
      <c r="J72" s="142"/>
      <c r="K72" s="95"/>
      <c r="L72" s="96"/>
    </row>
    <row r="73" spans="1:12" ht="12.75" customHeight="1" x14ac:dyDescent="0.25">
      <c r="A73" s="101" t="s">
        <v>26</v>
      </c>
      <c r="B73" s="34"/>
      <c r="C73" s="102"/>
      <c r="D73" s="102"/>
      <c r="E73" s="103"/>
      <c r="F73" s="104">
        <v>564845</v>
      </c>
      <c r="G73" s="60">
        <v>632626.4</v>
      </c>
      <c r="H73" s="130">
        <v>508360.5</v>
      </c>
      <c r="I73" s="151">
        <v>581790.35</v>
      </c>
      <c r="J73" s="143"/>
      <c r="K73" s="102"/>
      <c r="L73" s="103"/>
    </row>
    <row r="74" spans="1:12" ht="12.75" customHeight="1" x14ac:dyDescent="0.25">
      <c r="A74" s="101" t="s">
        <v>25</v>
      </c>
      <c r="B74" s="34"/>
      <c r="C74" s="102"/>
      <c r="D74" s="102"/>
      <c r="E74" s="103"/>
      <c r="F74" s="104">
        <v>845648</v>
      </c>
      <c r="G74" s="60">
        <v>913299.84</v>
      </c>
      <c r="H74" s="130">
        <v>786452.64</v>
      </c>
      <c r="I74" s="151">
        <v>871017.44</v>
      </c>
      <c r="J74" s="143"/>
      <c r="K74" s="102"/>
      <c r="L74" s="103"/>
    </row>
    <row r="75" spans="1:12" ht="12.75" customHeight="1" x14ac:dyDescent="0.25">
      <c r="A75" s="101" t="s">
        <v>212</v>
      </c>
      <c r="B75" s="34"/>
      <c r="C75" s="102"/>
      <c r="D75" s="102"/>
      <c r="E75" s="103"/>
      <c r="F75" s="104">
        <v>52568</v>
      </c>
      <c r="G75" s="60">
        <v>49939.6</v>
      </c>
      <c r="H75" s="130">
        <v>57299.12</v>
      </c>
      <c r="I75" s="151">
        <v>64132.959999999999</v>
      </c>
      <c r="J75" s="143"/>
      <c r="K75" s="102"/>
      <c r="L75" s="103"/>
    </row>
    <row r="76" spans="1:12" ht="12.75" customHeight="1" x14ac:dyDescent="0.25">
      <c r="A76" s="101" t="s">
        <v>115</v>
      </c>
      <c r="B76" s="34"/>
      <c r="C76" s="102"/>
      <c r="D76" s="102"/>
      <c r="E76" s="103"/>
      <c r="F76" s="104">
        <v>2486546</v>
      </c>
      <c r="G76" s="60">
        <v>2809796.98</v>
      </c>
      <c r="H76" s="130">
        <v>2461680.54</v>
      </c>
      <c r="I76" s="151">
        <v>2884393.36</v>
      </c>
      <c r="J76" s="143"/>
      <c r="K76" s="102"/>
      <c r="L76" s="103"/>
    </row>
    <row r="77" spans="1:12" ht="12.75" customHeight="1" x14ac:dyDescent="0.25">
      <c r="A77" s="105" t="s">
        <v>213</v>
      </c>
      <c r="B77" s="34"/>
      <c r="C77" s="46">
        <f>SUM(C71:C76)</f>
        <v>0</v>
      </c>
      <c r="D77" s="46">
        <f t="shared" ref="D77:L77" si="14">SUM(D71:D76)</f>
        <v>0</v>
      </c>
      <c r="E77" s="47">
        <f t="shared" si="14"/>
        <v>0</v>
      </c>
      <c r="F77" s="48">
        <f t="shared" si="14"/>
        <v>6306063</v>
      </c>
      <c r="G77" s="46">
        <f t="shared" si="14"/>
        <v>6950635.2999999998</v>
      </c>
      <c r="H77" s="49">
        <f t="shared" si="14"/>
        <v>6240942.4800000004</v>
      </c>
      <c r="I77" s="147">
        <f t="shared" si="14"/>
        <v>7017000.2699999996</v>
      </c>
      <c r="J77" s="134">
        <f t="shared" si="14"/>
        <v>0</v>
      </c>
      <c r="K77" s="46">
        <f t="shared" si="14"/>
        <v>0</v>
      </c>
      <c r="L77" s="47">
        <f t="shared" si="14"/>
        <v>0</v>
      </c>
    </row>
    <row r="78" spans="1:12" ht="12.75" customHeight="1" x14ac:dyDescent="0.25">
      <c r="A78" s="75"/>
      <c r="B78" s="34"/>
      <c r="C78" s="66"/>
      <c r="D78" s="66"/>
      <c r="E78" s="67"/>
      <c r="F78" s="68"/>
      <c r="G78" s="66"/>
      <c r="H78" s="69"/>
      <c r="I78" s="128"/>
      <c r="J78" s="124"/>
      <c r="K78" s="66"/>
      <c r="L78" s="67"/>
    </row>
    <row r="79" spans="1:12" ht="12.75" customHeight="1" x14ac:dyDescent="0.25">
      <c r="A79" s="79" t="s">
        <v>214</v>
      </c>
      <c r="B79" s="106"/>
      <c r="C79" s="66"/>
      <c r="D79" s="66"/>
      <c r="E79" s="67"/>
      <c r="F79" s="68"/>
      <c r="G79" s="66"/>
      <c r="H79" s="69"/>
      <c r="I79" s="128"/>
      <c r="J79" s="124"/>
      <c r="K79" s="66"/>
      <c r="L79" s="67"/>
    </row>
    <row r="80" spans="1:12" ht="12.75" customHeight="1" x14ac:dyDescent="0.25">
      <c r="A80" s="107" t="s">
        <v>215</v>
      </c>
      <c r="B80" s="34"/>
      <c r="C80" s="60"/>
      <c r="D80" s="60"/>
      <c r="E80" s="61"/>
      <c r="F80" s="62">
        <v>546845</v>
      </c>
      <c r="G80" s="60">
        <v>535908.1</v>
      </c>
      <c r="H80" s="130">
        <v>497628.95</v>
      </c>
      <c r="I80" s="151">
        <v>623403.30000000005</v>
      </c>
      <c r="J80" s="124"/>
      <c r="K80" s="66"/>
      <c r="L80" s="67"/>
    </row>
    <row r="81" spans="1:12" ht="12.75" customHeight="1" x14ac:dyDescent="0.25">
      <c r="A81" s="51" t="s">
        <v>216</v>
      </c>
      <c r="B81" s="34"/>
      <c r="C81" s="60"/>
      <c r="D81" s="60"/>
      <c r="E81" s="61"/>
      <c r="F81" s="62">
        <v>545224</v>
      </c>
      <c r="G81" s="60">
        <v>572485.19999999995</v>
      </c>
      <c r="H81" s="130">
        <v>561580.72</v>
      </c>
      <c r="I81" s="151">
        <v>605198.64</v>
      </c>
      <c r="J81" s="137"/>
      <c r="K81" s="60"/>
      <c r="L81" s="61"/>
    </row>
    <row r="82" spans="1:12" ht="12.75" customHeight="1" x14ac:dyDescent="0.25">
      <c r="A82" s="51" t="s">
        <v>217</v>
      </c>
      <c r="B82" s="34"/>
      <c r="C82" s="60"/>
      <c r="D82" s="60"/>
      <c r="E82" s="61"/>
      <c r="F82" s="62">
        <v>845686</v>
      </c>
      <c r="G82" s="60">
        <v>879513.44</v>
      </c>
      <c r="H82" s="130">
        <v>761117.4</v>
      </c>
      <c r="I82" s="151">
        <v>1023280.06</v>
      </c>
      <c r="J82" s="137"/>
      <c r="K82" s="60"/>
      <c r="L82" s="61"/>
    </row>
    <row r="83" spans="1:12" ht="12.75" customHeight="1" x14ac:dyDescent="0.25">
      <c r="A83" s="51" t="s">
        <v>218</v>
      </c>
      <c r="B83" s="34"/>
      <c r="C83" s="60"/>
      <c r="D83" s="60"/>
      <c r="E83" s="61"/>
      <c r="F83" s="62">
        <v>684658</v>
      </c>
      <c r="G83" s="60">
        <v>705197.74</v>
      </c>
      <c r="H83" s="130">
        <v>698351.16</v>
      </c>
      <c r="I83" s="151">
        <v>780510.12</v>
      </c>
      <c r="J83" s="137"/>
      <c r="K83" s="60"/>
      <c r="L83" s="61"/>
    </row>
    <row r="84" spans="1:12" ht="12.75" customHeight="1" x14ac:dyDescent="0.25">
      <c r="A84" s="51" t="s">
        <v>219</v>
      </c>
      <c r="B84" s="34"/>
      <c r="C84" s="60"/>
      <c r="D84" s="60"/>
      <c r="E84" s="61"/>
      <c r="F84" s="62">
        <v>532486</v>
      </c>
      <c r="G84" s="60">
        <v>607034.04</v>
      </c>
      <c r="H84" s="130">
        <v>575084.88</v>
      </c>
      <c r="I84" s="151">
        <v>484562.26</v>
      </c>
      <c r="J84" s="137"/>
      <c r="K84" s="60"/>
      <c r="L84" s="61"/>
    </row>
    <row r="85" spans="1:12" ht="12.75" customHeight="1" x14ac:dyDescent="0.25">
      <c r="A85" s="80" t="s">
        <v>220</v>
      </c>
      <c r="B85" s="34">
        <v>3</v>
      </c>
      <c r="C85" s="60"/>
      <c r="D85" s="60"/>
      <c r="E85" s="61"/>
      <c r="F85" s="62">
        <v>5685644</v>
      </c>
      <c r="G85" s="60">
        <v>5969926.2000000002</v>
      </c>
      <c r="H85" s="130">
        <v>5913069.7599999998</v>
      </c>
      <c r="I85" s="151">
        <v>6709059.9199999999</v>
      </c>
      <c r="J85" s="137"/>
      <c r="K85" s="60"/>
      <c r="L85" s="61"/>
    </row>
    <row r="86" spans="1:12" ht="12.75" customHeight="1" x14ac:dyDescent="0.25">
      <c r="A86" s="108" t="s">
        <v>221</v>
      </c>
      <c r="B86" s="109">
        <v>1</v>
      </c>
      <c r="C86" s="110">
        <f t="shared" ref="C86:L86" si="15">SUM(C80:C85)</f>
        <v>0</v>
      </c>
      <c r="D86" s="110">
        <f t="shared" si="15"/>
        <v>0</v>
      </c>
      <c r="E86" s="111">
        <f t="shared" si="15"/>
        <v>0</v>
      </c>
      <c r="F86" s="112">
        <f t="shared" si="15"/>
        <v>8840543</v>
      </c>
      <c r="G86" s="110">
        <f t="shared" si="15"/>
        <v>9270064.7199999988</v>
      </c>
      <c r="H86" s="113">
        <f t="shared" si="15"/>
        <v>9006832.8699999992</v>
      </c>
      <c r="I86" s="155">
        <f t="shared" si="15"/>
        <v>10226014.300000001</v>
      </c>
      <c r="J86" s="144">
        <f t="shared" si="15"/>
        <v>0</v>
      </c>
      <c r="K86" s="110">
        <f t="shared" si="15"/>
        <v>0</v>
      </c>
      <c r="L86" s="111">
        <f t="shared" si="15"/>
        <v>0</v>
      </c>
    </row>
    <row r="87" spans="1:12" ht="12.75" customHeight="1" x14ac:dyDescent="0.25">
      <c r="A87" s="115" t="str">
        <f>head27a</f>
        <v>References</v>
      </c>
      <c r="B87" s="116"/>
      <c r="C87" s="117"/>
      <c r="D87" s="117"/>
      <c r="E87" s="117"/>
      <c r="F87" s="117"/>
      <c r="G87" s="117"/>
      <c r="H87" s="117"/>
      <c r="I87" s="117"/>
      <c r="J87" s="117"/>
      <c r="K87" s="117"/>
      <c r="L87" s="117"/>
    </row>
    <row r="88" spans="1:12" ht="12.75" customHeight="1" x14ac:dyDescent="0.25">
      <c r="A88" s="119" t="s">
        <v>222</v>
      </c>
      <c r="B88" s="116"/>
      <c r="C88" s="120"/>
      <c r="D88" s="120"/>
      <c r="E88" s="117"/>
      <c r="F88" s="117"/>
      <c r="G88" s="117"/>
      <c r="H88" s="117"/>
      <c r="I88" s="117"/>
      <c r="J88" s="117"/>
      <c r="K88" s="117"/>
      <c r="L88" s="117"/>
    </row>
    <row r="89" spans="1:12" ht="12.75" customHeight="1" x14ac:dyDescent="0.25">
      <c r="A89" s="119" t="s">
        <v>223</v>
      </c>
      <c r="B89" s="116"/>
      <c r="C89" s="120"/>
      <c r="D89" s="120"/>
      <c r="E89" s="117"/>
      <c r="F89" s="117"/>
      <c r="G89" s="117"/>
      <c r="H89" s="117"/>
      <c r="I89" s="117"/>
      <c r="J89" s="117"/>
      <c r="K89" s="117"/>
      <c r="L89" s="117"/>
    </row>
    <row r="90" spans="1:12" ht="12.75" customHeight="1" x14ac:dyDescent="0.25">
      <c r="A90" s="119" t="s">
        <v>224</v>
      </c>
      <c r="B90" s="116"/>
      <c r="C90" s="120"/>
      <c r="D90" s="120"/>
      <c r="E90" s="117"/>
      <c r="F90" s="117"/>
      <c r="G90" s="117"/>
      <c r="H90" s="117"/>
      <c r="I90" s="117"/>
      <c r="J90" s="117"/>
      <c r="K90" s="117"/>
      <c r="L90" s="117"/>
    </row>
    <row r="91" spans="1:12" ht="12.75" customHeight="1" x14ac:dyDescent="0.25">
      <c r="A91" s="119" t="s">
        <v>225</v>
      </c>
      <c r="B91" s="116"/>
      <c r="C91" s="120"/>
      <c r="D91" s="120"/>
      <c r="E91" s="117"/>
      <c r="F91" s="117"/>
      <c r="G91" s="117"/>
      <c r="H91" s="117"/>
      <c r="I91" s="117"/>
      <c r="J91" s="117"/>
      <c r="K91" s="117"/>
      <c r="L91" s="117"/>
    </row>
    <row r="92" spans="1:12" ht="12.75" customHeight="1" x14ac:dyDescent="0.25">
      <c r="A92" s="119" t="s">
        <v>226</v>
      </c>
      <c r="B92" s="116"/>
      <c r="C92" s="120"/>
      <c r="D92" s="120"/>
      <c r="E92" s="117"/>
      <c r="F92" s="117"/>
      <c r="G92" s="117"/>
      <c r="H92" s="117"/>
      <c r="I92" s="117"/>
      <c r="J92" s="117"/>
      <c r="K92" s="117"/>
      <c r="L92" s="117"/>
    </row>
    <row r="93" spans="1:12" ht="12.75" customHeight="1" x14ac:dyDescent="0.25">
      <c r="A93" s="119" t="s">
        <v>227</v>
      </c>
      <c r="B93" s="116"/>
      <c r="C93" s="120"/>
      <c r="D93" s="120"/>
      <c r="E93" s="117"/>
      <c r="F93" s="117"/>
      <c r="G93" s="117"/>
      <c r="H93" s="117"/>
      <c r="I93" s="117"/>
      <c r="J93" s="117"/>
      <c r="K93" s="117"/>
      <c r="L93" s="117"/>
    </row>
    <row r="94" spans="1:12" ht="12.75" customHeight="1" x14ac:dyDescent="0.25">
      <c r="A94" s="119" t="s">
        <v>228</v>
      </c>
      <c r="B94" s="116"/>
      <c r="C94" s="120"/>
      <c r="D94" s="120"/>
      <c r="E94" s="117"/>
      <c r="F94" s="117"/>
      <c r="G94" s="117"/>
      <c r="H94" s="117"/>
      <c r="I94" s="117"/>
      <c r="J94" s="117"/>
      <c r="K94" s="117"/>
      <c r="L94" s="117"/>
    </row>
  </sheetData>
  <mergeCells count="4">
    <mergeCell ref="A2:A3"/>
    <mergeCell ref="B2:B3"/>
    <mergeCell ref="F2:I2"/>
    <mergeCell ref="J2:L2"/>
  </mergeCells>
  <pageMargins left="0.7" right="0.7" top="0.75" bottom="0.75" header="0.3" footer="0.3"/>
  <pageSetup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50"/>
  <sheetViews>
    <sheetView workbookViewId="0">
      <selection activeCell="F3" sqref="F3"/>
    </sheetView>
  </sheetViews>
  <sheetFormatPr defaultRowHeight="15" x14ac:dyDescent="0.25"/>
  <cols>
    <col min="1" max="1" width="29.28515625" style="1" customWidth="1"/>
    <col min="2" max="2" width="25.140625" style="1" customWidth="1"/>
    <col min="3" max="12" width="8.7109375" style="1" customWidth="1"/>
    <col min="13" max="16384" width="9.140625" style="1"/>
  </cols>
  <sheetData>
    <row r="1" spans="1:12" x14ac:dyDescent="0.25">
      <c r="A1" s="12" t="s">
        <v>553</v>
      </c>
      <c r="B1" s="12"/>
      <c r="C1" s="12"/>
      <c r="D1" s="12"/>
      <c r="E1" s="12"/>
      <c r="F1" s="12"/>
      <c r="G1" s="12"/>
      <c r="H1" s="12"/>
      <c r="I1" s="12"/>
      <c r="J1" s="12"/>
      <c r="K1" s="12"/>
      <c r="L1" s="12"/>
    </row>
    <row r="2" spans="1:12" x14ac:dyDescent="0.25">
      <c r="A2" s="2532" t="s">
        <v>352</v>
      </c>
      <c r="B2" s="2534" t="s">
        <v>353</v>
      </c>
      <c r="C2" s="13" t="s">
        <v>1673</v>
      </c>
      <c r="D2" s="13" t="s">
        <v>1621</v>
      </c>
      <c r="E2" s="13" t="s">
        <v>1618</v>
      </c>
      <c r="F2" s="2510" t="s">
        <v>1753</v>
      </c>
      <c r="G2" s="2511"/>
      <c r="H2" s="2511"/>
      <c r="I2" s="2511"/>
      <c r="J2" s="2513" t="s">
        <v>546</v>
      </c>
      <c r="K2" s="2514"/>
      <c r="L2" s="2515"/>
    </row>
    <row r="3" spans="1:12" ht="38.25" x14ac:dyDescent="0.25">
      <c r="A3" s="2533"/>
      <c r="B3" s="2535"/>
      <c r="C3" s="16" t="s">
        <v>539</v>
      </c>
      <c r="D3" s="16" t="s">
        <v>539</v>
      </c>
      <c r="E3" s="17" t="s">
        <v>539</v>
      </c>
      <c r="F3" s="18" t="s">
        <v>98</v>
      </c>
      <c r="G3" s="16" t="s">
        <v>540</v>
      </c>
      <c r="H3" s="17" t="s">
        <v>541</v>
      </c>
      <c r="I3" s="19" t="s">
        <v>542</v>
      </c>
      <c r="J3" s="18" t="s">
        <v>543</v>
      </c>
      <c r="K3" s="16" t="s">
        <v>544</v>
      </c>
      <c r="L3" s="17" t="s">
        <v>545</v>
      </c>
    </row>
    <row r="4" spans="1:12" x14ac:dyDescent="0.25">
      <c r="A4" s="841" t="s">
        <v>354</v>
      </c>
      <c r="B4" s="842"/>
      <c r="C4" s="843"/>
      <c r="D4" s="844"/>
      <c r="E4" s="845"/>
      <c r="F4" s="846"/>
      <c r="G4" s="844"/>
      <c r="H4" s="845"/>
      <c r="I4" s="847"/>
      <c r="J4" s="843"/>
      <c r="K4" s="844"/>
      <c r="L4" s="845"/>
    </row>
    <row r="5" spans="1:12" ht="25.5" x14ac:dyDescent="0.25">
      <c r="A5" s="358" t="s">
        <v>355</v>
      </c>
      <c r="B5" s="359" t="s">
        <v>356</v>
      </c>
      <c r="C5" s="360">
        <f ca="1">RANDBETWEEN(50,100)/100</f>
        <v>0.51</v>
      </c>
      <c r="D5" s="361">
        <f t="shared" ref="D5:E8" ca="1" si="0">RANDBETWEEN(50,100)/100</f>
        <v>0.78</v>
      </c>
      <c r="E5" s="362">
        <f t="shared" ca="1" si="0"/>
        <v>0.95</v>
      </c>
      <c r="F5" s="363">
        <f>IF(ISERROR(('[2]A6-FinPos'!F37/'[2]A6-FinPos'!F25)),0,('[2]A6-FinPos'!F37/'[2]A6-FinPos'!F25))</f>
        <v>0</v>
      </c>
      <c r="G5" s="361">
        <f>IF(ISERROR(('[2]A6-FinPos'!G37/'[2]A6-FinPos'!G25)),0,('[2]A6-FinPos'!G37/'[2]A6-FinPos'!G25))</f>
        <v>0</v>
      </c>
      <c r="H5" s="362">
        <f>IF(ISERROR(('[2]A6-FinPos'!H37/'[2]A6-FinPos'!H25)),0,('[2]A6-FinPos'!H37/'[2]A6-FinPos'!H25))</f>
        <v>0</v>
      </c>
      <c r="I5" s="364">
        <f ca="1">RANDBETWEEN(50,100)/100</f>
        <v>0.7</v>
      </c>
      <c r="J5" s="360">
        <f>IF(ISERROR(('[2]A6-FinPos'!J37/'[2]A6-FinPos'!J25)),0,('[2]A6-FinPos'!J37/'[2]A6-FinPos'!J25))</f>
        <v>0</v>
      </c>
      <c r="K5" s="361">
        <f>IF(ISERROR(('[2]A6-FinPos'!K37/'[2]A6-FinPos'!K25)),0,('[2]A6-FinPos'!K37/'[2]A6-FinPos'!K25))</f>
        <v>0</v>
      </c>
      <c r="L5" s="362">
        <f>IF(ISERROR(('[2]A6-FinPos'!L37/'[2]A6-FinPos'!L25)),0,('[2]A6-FinPos'!L37/'[2]A6-FinPos'!L25))</f>
        <v>0</v>
      </c>
    </row>
    <row r="6" spans="1:12" x14ac:dyDescent="0.25">
      <c r="A6" s="358" t="s">
        <v>357</v>
      </c>
      <c r="B6" s="359"/>
      <c r="C6" s="365">
        <f ca="1">RANDBETWEEN(50,100)/100</f>
        <v>0.81</v>
      </c>
      <c r="D6" s="366">
        <f t="shared" ca="1" si="0"/>
        <v>0.9</v>
      </c>
      <c r="E6" s="367">
        <f t="shared" ca="1" si="0"/>
        <v>0.65</v>
      </c>
      <c r="F6" s="368"/>
      <c r="G6" s="366"/>
      <c r="H6" s="367"/>
      <c r="I6" s="369">
        <f ca="1">RANDBETWEEN(50,100)/100</f>
        <v>0.77</v>
      </c>
      <c r="J6" s="370"/>
      <c r="K6" s="371"/>
      <c r="L6" s="372"/>
    </row>
    <row r="7" spans="1:12" ht="25.5" x14ac:dyDescent="0.25">
      <c r="A7" s="358" t="s">
        <v>358</v>
      </c>
      <c r="B7" s="359" t="s">
        <v>359</v>
      </c>
      <c r="C7" s="360">
        <f ca="1">RANDBETWEEN(50,100)/100</f>
        <v>0.71</v>
      </c>
      <c r="D7" s="361">
        <f t="shared" ca="1" si="0"/>
        <v>0.6</v>
      </c>
      <c r="E7" s="362">
        <f t="shared" ca="1" si="0"/>
        <v>0.88</v>
      </c>
      <c r="F7" s="363">
        <f>IF(ISERROR(('[2]A4-FinPerf RE'!F29-'[2]A7-CFlow'!F33)/'[2]A4-FinPerf RE'!F36),0,(('[2]A4-FinPerf RE'!F29-'[2]A7-CFlow'!F33)/'[2]A4-FinPerf RE'!F36))</f>
        <v>0</v>
      </c>
      <c r="G7" s="361">
        <f>IF(ISERROR(('[2]A4-FinPerf RE'!G29-'[2]A7-CFlow'!G33)/'[2]A4-FinPerf RE'!G36),0,(('[2]A4-FinPerf RE'!G29-'[2]A7-CFlow'!G33)/'[2]A4-FinPerf RE'!G36))</f>
        <v>0</v>
      </c>
      <c r="H7" s="362">
        <f>IF(ISERROR(('[2]A4-FinPerf RE'!H29-'[2]A7-CFlow'!H33)/'[2]A4-FinPerf RE'!H36),0,(('[2]A4-FinPerf RE'!H29-'[2]A7-CFlow'!H33)/'[2]A4-FinPerf RE'!H36))</f>
        <v>0</v>
      </c>
      <c r="I7" s="364">
        <f ca="1">RANDBETWEEN(50,100)/100</f>
        <v>0.61</v>
      </c>
      <c r="J7" s="360">
        <f>IF(ISERROR(('[2]A4-FinPerf RE'!J29-'[2]A7-CFlow'!J33)/'[2]A4-FinPerf RE'!J36),0,(('[2]A4-FinPerf RE'!J29-'[2]A7-CFlow'!J33)/'[2]A4-FinPerf RE'!J36))</f>
        <v>0</v>
      </c>
      <c r="K7" s="361">
        <f>IF(ISERROR(('[2]A4-FinPerf RE'!K29-'[2]A7-CFlow'!K33)/'[2]A4-FinPerf RE'!K36),0,(('[2]A4-FinPerf RE'!K29-'[2]A7-CFlow'!K33)/'[2]A4-FinPerf RE'!K36))</f>
        <v>0</v>
      </c>
      <c r="L7" s="362">
        <f>IF(ISERROR(('[2]A4-FinPerf RE'!L29-'[2]A7-CFlow'!L33)/'[2]A4-FinPerf RE'!L36),0,(('[2]A4-FinPerf RE'!L29-'[2]A7-CFlow'!L33)/'[2]A4-FinPerf RE'!L36))</f>
        <v>0</v>
      </c>
    </row>
    <row r="8" spans="1:12" ht="25.5" x14ac:dyDescent="0.25">
      <c r="A8" s="358" t="s">
        <v>360</v>
      </c>
      <c r="B8" s="359" t="s">
        <v>361</v>
      </c>
      <c r="C8" s="360">
        <f ca="1">RANDBETWEEN(50,100)/100</f>
        <v>0.71</v>
      </c>
      <c r="D8" s="361">
        <f t="shared" ca="1" si="0"/>
        <v>0.82</v>
      </c>
      <c r="E8" s="362">
        <f t="shared" ca="1" si="0"/>
        <v>0.96</v>
      </c>
      <c r="F8" s="363">
        <f t="shared" ref="F8:L8" si="1">IF(ISERROR(F44/F43),0,(F44/F43))</f>
        <v>0</v>
      </c>
      <c r="G8" s="361">
        <f t="shared" si="1"/>
        <v>0</v>
      </c>
      <c r="H8" s="362">
        <f t="shared" si="1"/>
        <v>0</v>
      </c>
      <c r="I8" s="364">
        <f ca="1">RANDBETWEEN(50,100)/100</f>
        <v>0.94</v>
      </c>
      <c r="J8" s="360">
        <f t="shared" si="1"/>
        <v>0</v>
      </c>
      <c r="K8" s="361">
        <f t="shared" si="1"/>
        <v>0</v>
      </c>
      <c r="L8" s="362">
        <f t="shared" si="1"/>
        <v>0</v>
      </c>
    </row>
    <row r="9" spans="1:12" x14ac:dyDescent="0.25">
      <c r="A9" s="373" t="s">
        <v>362</v>
      </c>
      <c r="B9" s="359"/>
      <c r="C9" s="374"/>
      <c r="D9" s="375"/>
      <c r="E9" s="376"/>
      <c r="F9" s="377"/>
      <c r="G9" s="375"/>
      <c r="H9" s="376"/>
      <c r="I9" s="378"/>
      <c r="J9" s="374"/>
      <c r="K9" s="375"/>
      <c r="L9" s="376"/>
    </row>
    <row r="10" spans="1:12" ht="25.5" x14ac:dyDescent="0.25">
      <c r="A10" s="358" t="s">
        <v>363</v>
      </c>
      <c r="B10" s="359" t="s">
        <v>364</v>
      </c>
      <c r="C10" s="360">
        <f t="shared" ref="C10:E11" ca="1" si="2">RANDBETWEEN(50,100)/100</f>
        <v>0.95</v>
      </c>
      <c r="D10" s="361">
        <f t="shared" ca="1" si="2"/>
        <v>0.5</v>
      </c>
      <c r="E10" s="362">
        <f t="shared" ca="1" si="2"/>
        <v>0.57999999999999996</v>
      </c>
      <c r="F10" s="363">
        <f>IF(ISERROR('[2]A6-FinPos'!F40/'[2]A6-FinPos'!F48),0,('[2]A6-FinPos'!F40/'[2]A6-FinPos'!F48))</f>
        <v>0</v>
      </c>
      <c r="G10" s="361">
        <f>IF(ISERROR('[2]A6-FinPos'!G40/'[2]A6-FinPos'!G48),0,('[2]A6-FinPos'!G40/'[2]A6-FinPos'!G48))</f>
        <v>0</v>
      </c>
      <c r="H10" s="362">
        <f>IF(ISERROR('[2]A6-FinPos'!H40/'[2]A6-FinPos'!H48),0,('[2]A6-FinPos'!H40/'[2]A6-FinPos'!H48))</f>
        <v>0</v>
      </c>
      <c r="I10" s="364">
        <f ca="1">RANDBETWEEN(50,100)/100</f>
        <v>0.87</v>
      </c>
      <c r="J10" s="360">
        <f>IF(ISERROR('[2]A6-FinPos'!J40/'[2]A6-FinPos'!J48),0,('[2]A6-FinPos'!J40/'[2]A6-FinPos'!J48))</f>
        <v>0</v>
      </c>
      <c r="K10" s="361">
        <f>IF(ISERROR('[2]A6-FinPos'!K40/'[2]A6-FinPos'!K48),0,('[2]A6-FinPos'!K40/'[2]A6-FinPos'!K48))</f>
        <v>0</v>
      </c>
      <c r="L10" s="362">
        <f>IF(ISERROR('[2]A6-FinPos'!L40/'[2]A6-FinPos'!L48),0,('[2]A6-FinPos'!L40/'[2]A6-FinPos'!L48))</f>
        <v>0</v>
      </c>
    </row>
    <row r="11" spans="1:12" ht="25.5" x14ac:dyDescent="0.25">
      <c r="A11" s="358" t="s">
        <v>365</v>
      </c>
      <c r="B11" s="359" t="s">
        <v>366</v>
      </c>
      <c r="C11" s="360">
        <f t="shared" ca="1" si="2"/>
        <v>0.95</v>
      </c>
      <c r="D11" s="361">
        <f t="shared" ca="1" si="2"/>
        <v>0.86</v>
      </c>
      <c r="E11" s="362">
        <f t="shared" ca="1" si="2"/>
        <v>0.68</v>
      </c>
      <c r="F11" s="363">
        <f>IF(ISERROR(('[2]A6-FinPos'!F37/'[2]A6-FinPos'!F46)),0,(('[2]A6-FinPos'!F37/'[2]A6-FinPos'!F46)))</f>
        <v>0</v>
      </c>
      <c r="G11" s="361">
        <f>IF(ISERROR(('[2]A6-FinPos'!G37/'[2]A6-FinPos'!G46)),0,(('[2]A6-FinPos'!G37/'[2]A6-FinPos'!G46)))</f>
        <v>0</v>
      </c>
      <c r="H11" s="362">
        <f>IF(ISERROR(('[2]A6-FinPos'!H37/'[2]A6-FinPos'!H46)),0,(('[2]A6-FinPos'!H37/'[2]A6-FinPos'!H46)))</f>
        <v>0</v>
      </c>
      <c r="I11" s="364">
        <f ca="1">RANDBETWEEN(50,100)/100</f>
        <v>0.63</v>
      </c>
      <c r="J11" s="360">
        <f>IF(ISERROR(('[2]A6-FinPos'!J37/'[2]A6-FinPos'!J46)),0,(('[2]A6-FinPos'!J37/'[2]A6-FinPos'!J46)))</f>
        <v>0</v>
      </c>
      <c r="K11" s="361">
        <f>IF(ISERROR(('[2]A6-FinPos'!K37/'[2]A6-FinPos'!K46)),0,(('[2]A6-FinPos'!K37/'[2]A6-FinPos'!K46)))</f>
        <v>0</v>
      </c>
      <c r="L11" s="362">
        <f>IF(ISERROR(('[2]A6-FinPos'!L37/'[2]A6-FinPos'!L46)),0,(('[2]A6-FinPos'!L37/'[2]A6-FinPos'!L46)))</f>
        <v>0</v>
      </c>
    </row>
    <row r="12" spans="1:12" x14ac:dyDescent="0.25">
      <c r="A12" s="373" t="s">
        <v>367</v>
      </c>
      <c r="B12" s="359"/>
      <c r="C12" s="374"/>
      <c r="D12" s="375"/>
      <c r="E12" s="376"/>
      <c r="F12" s="377"/>
      <c r="G12" s="375"/>
      <c r="H12" s="376"/>
      <c r="I12" s="378"/>
      <c r="J12" s="374"/>
      <c r="K12" s="375"/>
      <c r="L12" s="376"/>
    </row>
    <row r="13" spans="1:12" x14ac:dyDescent="0.25">
      <c r="A13" s="358" t="s">
        <v>368</v>
      </c>
      <c r="B13" s="359" t="s">
        <v>369</v>
      </c>
      <c r="C13" s="379">
        <f ca="1">RANDBETWEEN(50,120)/100</f>
        <v>1.01</v>
      </c>
      <c r="D13" s="379">
        <f t="shared" ref="D13:E15" ca="1" si="3">RANDBETWEEN(50,120)/100</f>
        <v>0.92</v>
      </c>
      <c r="E13" s="379">
        <f t="shared" ca="1" si="3"/>
        <v>0.69</v>
      </c>
      <c r="F13" s="382">
        <f>IF(ISERROR('[2]A6-FinPos'!F12/'[2]A6-FinPos'!F34),0,('[2]A6-FinPos'!F12/'[2]A6-FinPos'!F34))</f>
        <v>0</v>
      </c>
      <c r="G13" s="380">
        <f>IF(ISERROR('[2]A6-FinPos'!G12/'[2]A6-FinPos'!G34),0,('[2]A6-FinPos'!G12/'[2]A6-FinPos'!G34))</f>
        <v>0</v>
      </c>
      <c r="H13" s="381">
        <f>IF(ISERROR('[2]A6-FinPos'!H12/'[2]A6-FinPos'!H34),0,('[2]A6-FinPos'!H12/'[2]A6-FinPos'!H34))</f>
        <v>0</v>
      </c>
      <c r="I13" s="379">
        <f ca="1">RANDBETWEEN(50,120)/100</f>
        <v>1.1399999999999999</v>
      </c>
      <c r="J13" s="379">
        <f>IF(ISERROR('[2]A6-FinPos'!J12/'[2]A6-FinPos'!J34),0,('[2]A6-FinPos'!J12/'[2]A6-FinPos'!J34))</f>
        <v>0</v>
      </c>
      <c r="K13" s="380">
        <f>IF(ISERROR('[2]A6-FinPos'!K12/'[2]A6-FinPos'!K34),0,('[2]A6-FinPos'!K12/'[2]A6-FinPos'!K34))</f>
        <v>0</v>
      </c>
      <c r="L13" s="381">
        <f>IF(ISERROR('[2]A6-FinPos'!L12/'[2]A6-FinPos'!L34),0,('[2]A6-FinPos'!L12/'[2]A6-FinPos'!L34))</f>
        <v>0</v>
      </c>
    </row>
    <row r="14" spans="1:12" ht="25.5" x14ac:dyDescent="0.25">
      <c r="A14" s="358" t="s">
        <v>370</v>
      </c>
      <c r="B14" s="359" t="s">
        <v>371</v>
      </c>
      <c r="C14" s="379">
        <f ca="1">RANDBETWEEN(50,120)/100</f>
        <v>0.91</v>
      </c>
      <c r="D14" s="379">
        <f t="shared" ca="1" si="3"/>
        <v>0.68</v>
      </c>
      <c r="E14" s="379">
        <f t="shared" ca="1" si="3"/>
        <v>1.18</v>
      </c>
      <c r="F14" s="382">
        <f>IF(ISERROR(('[2]A6-FinPos'!F12-[2]SA8!F40)/'[2]A6-FinPos'!F34),0,(('[2]A6-FinPos'!F12-[2]SA8!F40)/'[2]A6-FinPos'!F34))</f>
        <v>0</v>
      </c>
      <c r="G14" s="380">
        <f>IF(ISERROR(('[2]A6-FinPos'!G12-[2]SA8!G40)/'[2]A6-FinPos'!G34),0,(('[2]A6-FinPos'!G12-[2]SA8!G40)/'[2]A6-FinPos'!G34))</f>
        <v>0</v>
      </c>
      <c r="H14" s="381">
        <f>IF(ISERROR(('[2]A6-FinPos'!H12-[2]SA8!H40)/'[2]A6-FinPos'!H34),0,(('[2]A6-FinPos'!H12-[2]SA8!H40)/'[2]A6-FinPos'!H34))</f>
        <v>0</v>
      </c>
      <c r="I14" s="379">
        <f ca="1">RANDBETWEEN(50,120)/100</f>
        <v>0.69</v>
      </c>
      <c r="J14" s="379">
        <f>IF(ISERROR(('[2]A6-FinPos'!J12-[2]SA8!J40)/'[2]A6-FinPos'!J34),0,(('[2]A6-FinPos'!J12-[2]SA8!J40)/'[2]A6-FinPos'!J34))</f>
        <v>0</v>
      </c>
      <c r="K14" s="380">
        <f>IF(ISERROR(('[2]A6-FinPos'!K12-[2]SA8!K40)/'[2]A6-FinPos'!K34),0,(('[2]A6-FinPos'!K12-[2]SA8!K40)/'[2]A6-FinPos'!K34))</f>
        <v>0</v>
      </c>
      <c r="L14" s="381">
        <f>IF(ISERROR(('[2]A6-FinPos'!L12-[2]SA8!L40)/'[2]A6-FinPos'!L34),0,(('[2]A6-FinPos'!L12-[2]SA8!L40)/'[2]A6-FinPos'!L34))</f>
        <v>0</v>
      </c>
    </row>
    <row r="15" spans="1:12" x14ac:dyDescent="0.25">
      <c r="A15" s="358" t="s">
        <v>372</v>
      </c>
      <c r="B15" s="359" t="s">
        <v>373</v>
      </c>
      <c r="C15" s="379">
        <f ca="1">RANDBETWEEN(50,120)/100</f>
        <v>0.52</v>
      </c>
      <c r="D15" s="379">
        <f t="shared" ca="1" si="3"/>
        <v>1.17</v>
      </c>
      <c r="E15" s="379">
        <f t="shared" ca="1" si="3"/>
        <v>0.82</v>
      </c>
      <c r="F15" s="382">
        <f>IF(ISERROR(('[2]A6-FinPos'!F6+'[2]A6-FinPos'!F7)/'[2]A6-FinPos'!F34),0,(('[2]A6-FinPos'!F6+'[2]A6-FinPos'!F7)/'[2]A6-FinPos'!F34))</f>
        <v>0</v>
      </c>
      <c r="G15" s="380">
        <f>IF(ISERROR(('[2]A6-FinPos'!G6+'[2]A6-FinPos'!G7)/'[2]A6-FinPos'!G34),0,(('[2]A6-FinPos'!G6+'[2]A6-FinPos'!G7)/'[2]A6-FinPos'!G34))</f>
        <v>0</v>
      </c>
      <c r="H15" s="381">
        <f>IF(ISERROR(('[2]A6-FinPos'!H6+'[2]A6-FinPos'!H7)/'[2]A6-FinPos'!H34),0,(('[2]A6-FinPos'!H6+'[2]A6-FinPos'!H7)/'[2]A6-FinPos'!H34))</f>
        <v>0</v>
      </c>
      <c r="I15" s="379">
        <f ca="1">RANDBETWEEN(50,120)/100</f>
        <v>0.99</v>
      </c>
      <c r="J15" s="379">
        <f>IF(ISERROR(('[2]A6-FinPos'!J6+'[2]A6-FinPos'!J7)/'[2]A6-FinPos'!J34),0,(('[2]A6-FinPos'!J6+'[2]A6-FinPos'!J7)/'[2]A6-FinPos'!J34))</f>
        <v>0</v>
      </c>
      <c r="K15" s="380">
        <f>IF(ISERROR(('[2]A6-FinPos'!K6+'[2]A6-FinPos'!K7)/'[2]A6-FinPos'!K34),0,(('[2]A6-FinPos'!K6+'[2]A6-FinPos'!K7)/'[2]A6-FinPos'!K34))</f>
        <v>0</v>
      </c>
      <c r="L15" s="381">
        <f>IF(ISERROR(('[2]A6-FinPos'!L6+'[2]A6-FinPos'!L7)/'[2]A6-FinPos'!L34),0,(('[2]A6-FinPos'!L6+'[2]A6-FinPos'!L7)/'[2]A6-FinPos'!L34))</f>
        <v>0</v>
      </c>
    </row>
    <row r="16" spans="1:12" x14ac:dyDescent="0.25">
      <c r="A16" s="373" t="s">
        <v>374</v>
      </c>
      <c r="B16" s="359"/>
      <c r="C16" s="384"/>
      <c r="D16" s="385"/>
      <c r="E16" s="386"/>
      <c r="F16" s="387"/>
      <c r="G16" s="385"/>
      <c r="H16" s="386"/>
      <c r="I16" s="388"/>
      <c r="J16" s="384"/>
      <c r="K16" s="385"/>
      <c r="L16" s="386"/>
    </row>
    <row r="17" spans="1:12" ht="25.5" x14ac:dyDescent="0.25">
      <c r="A17" s="358" t="s">
        <v>375</v>
      </c>
      <c r="B17" s="359" t="s">
        <v>376</v>
      </c>
      <c r="C17" s="389">
        <f t="shared" ref="C17:E19" ca="1" si="4">RANDBETWEEN(50,100)/100</f>
        <v>0.79</v>
      </c>
      <c r="D17" s="390">
        <f t="shared" ca="1" si="4"/>
        <v>0.86</v>
      </c>
      <c r="E17" s="390">
        <f t="shared" ca="1" si="4"/>
        <v>0.82</v>
      </c>
      <c r="F17" s="391">
        <f>IF(ISERROR(('[2]A7-CFlow'!E6+'[2]A7-CFlow'!E20+'[2]A7-CFlow'!E21)/(SUM('[2]A4-FinPerf RE'!E5:E12)+SUM('[2]A4-FinPerf RE'!E16:E18)+'[2]A4-FinPerf RE'!E20)),0,(('[2]A7-CFlow'!E6+'[2]A7-CFlow'!E20+'[2]A7-CFlow'!E21)/(SUM('[2]A4-FinPerf RE'!E5:E12)+SUM('[2]A4-FinPerf RE'!E16:E18)+'[2]A4-FinPerf RE'!E20)))</f>
        <v>0</v>
      </c>
      <c r="G17" s="390">
        <f>F17</f>
        <v>0</v>
      </c>
      <c r="H17" s="392">
        <f>G17</f>
        <v>0</v>
      </c>
      <c r="I17" s="393">
        <f ca="1">RANDBETWEEN(50,100)/100</f>
        <v>0.56000000000000005</v>
      </c>
      <c r="J17" s="389">
        <f>IF(ISERROR(('[2]A7-CFlow'!H6+'[2]A7-CFlow'!H20+'[2]A7-CFlow'!H21)/(SUM('[2]A4-FinPerf RE'!H5:H12)+SUM('[2]A4-FinPerf RE'!H16:H18)+'[2]A4-FinPerf RE'!H20)),0,(('[2]A7-CFlow'!H6+'[2]A7-CFlow'!H20+'[2]A7-CFlow'!H21)/(SUM('[2]A4-FinPerf RE'!H5:H12)+SUM('[2]A4-FinPerf RE'!H16:H18)+'[2]A4-FinPerf RE'!H20)))</f>
        <v>0</v>
      </c>
      <c r="K17" s="390">
        <f>IF(ISERROR(('[2]A7-CFlow'!J6+'[2]A7-CFlow'!J20+'[2]A7-CFlow'!J21)/(SUM('[2]A4-FinPerf RE'!J5:J12)+SUM('[2]A4-FinPerf RE'!J16:J18)+'[2]A4-FinPerf RE'!J20)),0,(('[2]A7-CFlow'!J6+'[2]A7-CFlow'!J20+'[2]A7-CFlow'!J21)/(SUM('[2]A4-FinPerf RE'!J5:J12)+SUM('[2]A4-FinPerf RE'!J16:J18)+'[2]A4-FinPerf RE'!J20)))</f>
        <v>0</v>
      </c>
      <c r="L17" s="392">
        <f>IF(ISERROR(('[2]A7-CFlow'!K6+'[2]A7-CFlow'!K20+'[2]A7-CFlow'!K21)/(SUM('[2]A4-FinPerf RE'!K5:K12)+SUM('[2]A4-FinPerf RE'!K16:K18)+'[2]A4-FinPerf RE'!K20)),0,(('[2]A7-CFlow'!K6+'[2]A7-CFlow'!K20+'[2]A7-CFlow'!K21)/(SUM('[2]A4-FinPerf RE'!K5:K12)+SUM('[2]A4-FinPerf RE'!K16:K18)+'[2]A4-FinPerf RE'!K20)))</f>
        <v>0</v>
      </c>
    </row>
    <row r="18" spans="1:12" ht="25.5" x14ac:dyDescent="0.25">
      <c r="A18" s="358" t="s">
        <v>377</v>
      </c>
      <c r="B18" s="359" t="s">
        <v>378</v>
      </c>
      <c r="C18" s="360">
        <f t="shared" ca="1" si="4"/>
        <v>0.55000000000000004</v>
      </c>
      <c r="D18" s="361">
        <f t="shared" ca="1" si="4"/>
        <v>0.92</v>
      </c>
      <c r="E18" s="362">
        <f t="shared" ca="1" si="4"/>
        <v>0.92</v>
      </c>
      <c r="F18" s="363">
        <f>IF(ISERROR(('[2]A6-FinPos'!F8+'[2]A6-FinPos'!F9+'[2]A6-FinPos'!F10+'[2]A6-FinPos'!F15)/'[2]A4-FinPerf RE'!F22),0,(('[2]A6-FinPos'!F8+'[2]A6-FinPos'!F9+'[2]A6-FinPos'!F10+'[2]A6-FinPos'!F15)/'[2]A4-FinPerf RE'!F22))</f>
        <v>0</v>
      </c>
      <c r="G18" s="361">
        <f>IF(ISERROR(('[2]A6-FinPos'!G8+'[2]A6-FinPos'!G9+'[2]A6-FinPos'!G10+'[2]A6-FinPos'!G15)/'[2]A4-FinPerf RE'!G22),0,(('[2]A6-FinPos'!G8+'[2]A6-FinPos'!G9+'[2]A6-FinPos'!G10+'[2]A6-FinPos'!G15)/'[2]A4-FinPerf RE'!G22))</f>
        <v>0</v>
      </c>
      <c r="H18" s="362">
        <f>IF(ISERROR(('[2]A6-FinPos'!H8+'[2]A6-FinPos'!H9+'[2]A6-FinPos'!H10+'[2]A6-FinPos'!H15)/'[2]A4-FinPerf RE'!H22),0,(('[2]A6-FinPos'!H8+'[2]A6-FinPos'!H9+'[2]A6-FinPos'!H10+'[2]A6-FinPos'!H15)/'[2]A4-FinPerf RE'!H22))</f>
        <v>0</v>
      </c>
      <c r="I18" s="364">
        <f ca="1">RANDBETWEEN(50,100)/100</f>
        <v>0.99</v>
      </c>
      <c r="J18" s="360">
        <f>IF(ISERROR(('[2]A6-FinPos'!J8+'[2]A6-FinPos'!J9+'[2]A6-FinPos'!J10+'[2]A6-FinPos'!J15)/'[2]A4-FinPerf RE'!J22),0,(('[2]A6-FinPos'!J8+'[2]A6-FinPos'!J9+'[2]A6-FinPos'!J10+'[2]A6-FinPos'!J15)/'[2]A4-FinPerf RE'!J22))</f>
        <v>0</v>
      </c>
      <c r="K18" s="361">
        <f>IF(ISERROR(('[2]A6-FinPos'!K8+'[2]A6-FinPos'!K9+'[2]A6-FinPos'!K10+'[2]A6-FinPos'!K15)/'[2]A4-FinPerf RE'!K22),0,(('[2]A6-FinPos'!K8+'[2]A6-FinPos'!K9+'[2]A6-FinPos'!K10+'[2]A6-FinPos'!K15)/'[2]A4-FinPerf RE'!K22))</f>
        <v>0</v>
      </c>
      <c r="L18" s="362">
        <f>IF(ISERROR(('[2]A6-FinPos'!L8+'[2]A6-FinPos'!L9+'[2]A6-FinPos'!L10+'[2]A6-FinPos'!L15)/'[2]A4-FinPerf RE'!L22),0,(('[2]A6-FinPos'!L8+'[2]A6-FinPos'!L9+'[2]A6-FinPos'!L10+'[2]A6-FinPos'!L15)/'[2]A4-FinPerf RE'!L22))</f>
        <v>0</v>
      </c>
    </row>
    <row r="19" spans="1:12" ht="25.5" x14ac:dyDescent="0.25">
      <c r="A19" s="358" t="s">
        <v>379</v>
      </c>
      <c r="B19" s="359" t="s">
        <v>380</v>
      </c>
      <c r="C19" s="394">
        <f t="shared" ca="1" si="4"/>
        <v>0.75</v>
      </c>
      <c r="D19" s="395">
        <f t="shared" ca="1" si="4"/>
        <v>0.81</v>
      </c>
      <c r="E19" s="396">
        <f t="shared" ca="1" si="4"/>
        <v>0.93</v>
      </c>
      <c r="F19" s="397"/>
      <c r="G19" s="395"/>
      <c r="H19" s="396"/>
      <c r="I19" s="398">
        <f ca="1">RANDBETWEEN(50,100)/100</f>
        <v>0.9</v>
      </c>
      <c r="J19" s="394"/>
      <c r="K19" s="395"/>
      <c r="L19" s="396"/>
    </row>
    <row r="20" spans="1:12" x14ac:dyDescent="0.25">
      <c r="A20" s="373" t="s">
        <v>381</v>
      </c>
      <c r="B20" s="359"/>
      <c r="C20" s="374"/>
      <c r="D20" s="375"/>
      <c r="E20" s="376"/>
      <c r="F20" s="377"/>
      <c r="G20" s="375"/>
      <c r="H20" s="376"/>
      <c r="I20" s="378"/>
      <c r="J20" s="374"/>
      <c r="K20" s="375"/>
      <c r="L20" s="376"/>
    </row>
    <row r="21" spans="1:12" ht="25.5" x14ac:dyDescent="0.25">
      <c r="A21" s="358" t="s">
        <v>382</v>
      </c>
      <c r="B21" s="359" t="s">
        <v>383</v>
      </c>
      <c r="C21" s="394">
        <f ca="1">RANDBETWEEN(50,100)/100</f>
        <v>0.79</v>
      </c>
      <c r="D21" s="395">
        <f ca="1">RANDBETWEEN(50,100)/100</f>
        <v>0.82</v>
      </c>
      <c r="E21" s="396">
        <f ca="1">RANDBETWEEN(50,100)/100</f>
        <v>0.67</v>
      </c>
      <c r="F21" s="397"/>
      <c r="G21" s="395"/>
      <c r="H21" s="396"/>
      <c r="I21" s="398">
        <f ca="1">RANDBETWEEN(50,100)/100</f>
        <v>0.85</v>
      </c>
      <c r="J21" s="394"/>
      <c r="K21" s="395"/>
      <c r="L21" s="396"/>
    </row>
    <row r="22" spans="1:12" x14ac:dyDescent="0.25">
      <c r="A22" s="373" t="s">
        <v>384</v>
      </c>
      <c r="B22" s="359"/>
      <c r="C22" s="374"/>
      <c r="D22" s="375"/>
      <c r="E22" s="376"/>
      <c r="F22" s="377"/>
      <c r="G22" s="375"/>
      <c r="H22" s="376"/>
      <c r="I22" s="378"/>
      <c r="J22" s="374"/>
      <c r="K22" s="375"/>
      <c r="L22" s="376"/>
    </row>
    <row r="23" spans="1:12" x14ac:dyDescent="0.25">
      <c r="A23" s="358" t="s">
        <v>385</v>
      </c>
      <c r="B23" s="359" t="s">
        <v>386</v>
      </c>
      <c r="C23" s="399">
        <f ca="1">RANDBETWEEN(50,100)/100</f>
        <v>0.54</v>
      </c>
      <c r="D23" s="400">
        <f ca="1">RANDBETWEEN(50,100)/100</f>
        <v>0.8</v>
      </c>
      <c r="E23" s="401">
        <f ca="1">RANDBETWEEN(50,100)/100</f>
        <v>0.92</v>
      </c>
      <c r="F23" s="402"/>
      <c r="G23" s="400"/>
      <c r="H23" s="401"/>
      <c r="I23" s="403">
        <f ca="1">RANDBETWEEN(50,100)/100</f>
        <v>0.59</v>
      </c>
      <c r="J23" s="399"/>
      <c r="K23" s="400"/>
      <c r="L23" s="401"/>
    </row>
    <row r="24" spans="1:12" x14ac:dyDescent="0.25">
      <c r="A24" s="373" t="s">
        <v>387</v>
      </c>
      <c r="B24" s="359"/>
      <c r="C24" s="374"/>
      <c r="D24" s="375"/>
      <c r="E24" s="376"/>
      <c r="F24" s="377"/>
      <c r="G24" s="375"/>
      <c r="H24" s="376"/>
      <c r="I24" s="378"/>
      <c r="J24" s="374"/>
      <c r="K24" s="375"/>
      <c r="L24" s="376"/>
    </row>
    <row r="25" spans="1:12" ht="38.25" x14ac:dyDescent="0.25">
      <c r="A25" s="358" t="s">
        <v>388</v>
      </c>
      <c r="B25" s="404" t="s">
        <v>389</v>
      </c>
      <c r="C25" s="399">
        <f t="shared" ref="C25:E30" ca="1" si="5">RANDBETWEEN(50,100)/100</f>
        <v>0.86</v>
      </c>
      <c r="D25" s="400">
        <f t="shared" ca="1" si="5"/>
        <v>0.7</v>
      </c>
      <c r="E25" s="401">
        <f t="shared" ca="1" si="5"/>
        <v>0.79</v>
      </c>
      <c r="F25" s="402"/>
      <c r="G25" s="400"/>
      <c r="H25" s="401"/>
      <c r="I25" s="403">
        <f t="shared" ref="I25:I30" ca="1" si="6">RANDBETWEEN(50,100)/100</f>
        <v>0.98</v>
      </c>
      <c r="J25" s="399"/>
      <c r="K25" s="400"/>
      <c r="L25" s="401"/>
    </row>
    <row r="26" spans="1:12" ht="38.25" x14ac:dyDescent="0.25">
      <c r="A26" s="358" t="s">
        <v>390</v>
      </c>
      <c r="B26" s="404" t="s">
        <v>391</v>
      </c>
      <c r="C26" s="399">
        <f t="shared" ca="1" si="5"/>
        <v>0.69</v>
      </c>
      <c r="D26" s="400">
        <f t="shared" ca="1" si="5"/>
        <v>0.51</v>
      </c>
      <c r="E26" s="401">
        <f t="shared" ca="1" si="5"/>
        <v>0.78</v>
      </c>
      <c r="F26" s="402"/>
      <c r="G26" s="400"/>
      <c r="H26" s="401"/>
      <c r="I26" s="403">
        <f t="shared" ca="1" si="6"/>
        <v>0.6</v>
      </c>
      <c r="J26" s="399"/>
      <c r="K26" s="400"/>
      <c r="L26" s="401"/>
    </row>
    <row r="27" spans="1:12" ht="25.5" x14ac:dyDescent="0.25">
      <c r="A27" s="358" t="s">
        <v>104</v>
      </c>
      <c r="B27" s="359" t="s">
        <v>392</v>
      </c>
      <c r="C27" s="389">
        <f t="shared" ca="1" si="5"/>
        <v>0.8</v>
      </c>
      <c r="D27" s="390">
        <f t="shared" ca="1" si="5"/>
        <v>0.53</v>
      </c>
      <c r="E27" s="392">
        <f t="shared" ca="1" si="5"/>
        <v>0.52</v>
      </c>
      <c r="F27" s="391">
        <f>IF(ISERROR('[2]A4-FinPerf RE'!F25/'[2]A4-FinPerf RE'!F22),0,('[2]A4-FinPerf RE'!F25/'[2]A4-FinPerf RE'!F22))</f>
        <v>0</v>
      </c>
      <c r="G27" s="390">
        <f>IF(ISERROR('[2]A4-FinPerf RE'!G25/'[2]A4-FinPerf RE'!G22),0,('[2]A4-FinPerf RE'!G25/'[2]A4-FinPerf RE'!G22))</f>
        <v>0</v>
      </c>
      <c r="H27" s="392">
        <f>IF(ISERROR('[2]A4-FinPerf RE'!H25/'[2]A4-FinPerf RE'!H22),0,('[2]A4-FinPerf RE'!H25/'[2]A4-FinPerf RE'!H22))</f>
        <v>0</v>
      </c>
      <c r="I27" s="393">
        <f t="shared" ca="1" si="6"/>
        <v>0.69</v>
      </c>
      <c r="J27" s="389">
        <f>IF(ISERROR('[2]A4-FinPerf RE'!J25/'[2]A4-FinPerf RE'!J22),0,('[2]A4-FinPerf RE'!J25/'[2]A4-FinPerf RE'!J22))</f>
        <v>0</v>
      </c>
      <c r="K27" s="390">
        <f>IF(ISERROR('[2]A4-FinPerf RE'!K25/'[2]A4-FinPerf RE'!K22),0,('[2]A4-FinPerf RE'!K25/'[2]A4-FinPerf RE'!K22))</f>
        <v>0</v>
      </c>
      <c r="L27" s="392">
        <f>IF(ISERROR('[2]A4-FinPerf RE'!L25/'[2]A4-FinPerf RE'!L22),0,('[2]A4-FinPerf RE'!L25/'[2]A4-FinPerf RE'!L22))</f>
        <v>0</v>
      </c>
    </row>
    <row r="28" spans="1:12" ht="25.5" x14ac:dyDescent="0.25">
      <c r="A28" s="358" t="s">
        <v>393</v>
      </c>
      <c r="B28" s="359" t="s">
        <v>394</v>
      </c>
      <c r="C28" s="389">
        <f t="shared" ca="1" si="5"/>
        <v>0.88</v>
      </c>
      <c r="D28" s="390">
        <f t="shared" ca="1" si="5"/>
        <v>0.5</v>
      </c>
      <c r="E28" s="392">
        <f t="shared" ca="1" si="5"/>
        <v>0.91</v>
      </c>
      <c r="F28" s="391">
        <f>IF(ISERROR([2]SA22!F89/'[2]A4-FinPerf RE'!F22),0,([2]SA22!F89/'[2]A4-FinPerf RE'!F22))</f>
        <v>0</v>
      </c>
      <c r="G28" s="390">
        <f>IF(ISERROR([2]SA22!G89/'[2]A4-FinPerf RE'!G22),0,([2]SA22!G89/'[2]A4-FinPerf RE'!G22))</f>
        <v>0</v>
      </c>
      <c r="H28" s="392">
        <f>IF(ISERROR([2]SA22!H89/'[2]A4-FinPerf RE'!H22),0,([2]SA22!H89/'[2]A4-FinPerf RE'!H22))</f>
        <v>0</v>
      </c>
      <c r="I28" s="393">
        <f t="shared" ca="1" si="6"/>
        <v>0.59</v>
      </c>
      <c r="J28" s="389">
        <f>IF(ISERROR([2]SA22!I89/'[2]A4-FinPerf RE'!J22),0,([2]SA22!I89/'[2]A4-FinPerf RE'!J22))</f>
        <v>0</v>
      </c>
      <c r="K28" s="390">
        <f>IF(ISERROR([2]SA22!J89/'[2]A4-FinPerf RE'!K22),0,([2]SA22!J89/'[2]A4-FinPerf RE'!K22))</f>
        <v>0</v>
      </c>
      <c r="L28" s="392">
        <f>IF(ISERROR([2]SA22!K89/'[2]A4-FinPerf RE'!L22),0,([2]SA22!K89/'[2]A4-FinPerf RE'!L22))</f>
        <v>0</v>
      </c>
    </row>
    <row r="29" spans="1:12" ht="25.5" x14ac:dyDescent="0.25">
      <c r="A29" s="358" t="s">
        <v>395</v>
      </c>
      <c r="B29" s="359" t="s">
        <v>396</v>
      </c>
      <c r="C29" s="389">
        <f t="shared" ca="1" si="5"/>
        <v>0.81</v>
      </c>
      <c r="D29" s="390">
        <f t="shared" ca="1" si="5"/>
        <v>0.7</v>
      </c>
      <c r="E29" s="392">
        <f t="shared" ca="1" si="5"/>
        <v>0.87</v>
      </c>
      <c r="F29" s="391">
        <f>IF(ISERROR('[2]A9-Asset'!#REF!/'[2]A4-FinPerf RE'!F22),0,('[2]A9-Asset'!#REF!/'[2]A4-FinPerf RE'!F22))</f>
        <v>0</v>
      </c>
      <c r="G29" s="390">
        <f>IF(ISERROR('[2]A9-Asset'!#REF!/'[2]A4-FinPerf RE'!G22),0,('[2]A9-Asset'!#REF!/'[2]A4-FinPerf RE'!G22))</f>
        <v>0</v>
      </c>
      <c r="H29" s="392">
        <f>IF(ISERROR('[2]A9-Asset'!#REF!/'[2]A4-FinPerf RE'!H22),0,('[2]A9-Asset'!#REF!/'[2]A4-FinPerf RE'!H22))</f>
        <v>0</v>
      </c>
      <c r="I29" s="393">
        <f t="shared" ca="1" si="6"/>
        <v>0.98</v>
      </c>
      <c r="J29" s="389">
        <f>IF(ISERROR('[2]A9-Asset'!#REF!/'[2]A4-FinPerf RE'!I22),0,('[2]A9-Asset'!#REF!/'[2]A4-FinPerf RE'!I22))</f>
        <v>0</v>
      </c>
      <c r="K29" s="390">
        <f>IF(ISERROR('[2]A9-Asset'!#REF!/'[2]A4-FinPerf RE'!J22),0,('[2]A9-Asset'!#REF!/'[2]A4-FinPerf RE'!J22))</f>
        <v>0</v>
      </c>
      <c r="L29" s="392">
        <f>IF(ISERROR('[2]A9-Asset'!#REF!/'[2]A4-FinPerf RE'!K22),0,('[2]A9-Asset'!#REF!/'[2]A4-FinPerf RE'!K22))</f>
        <v>0</v>
      </c>
    </row>
    <row r="30" spans="1:12" ht="25.5" x14ac:dyDescent="0.25">
      <c r="A30" s="358" t="s">
        <v>397</v>
      </c>
      <c r="B30" s="359" t="s">
        <v>398</v>
      </c>
      <c r="C30" s="389">
        <f t="shared" ca="1" si="5"/>
        <v>0.85</v>
      </c>
      <c r="D30" s="390">
        <f t="shared" ca="1" si="5"/>
        <v>0.71</v>
      </c>
      <c r="E30" s="392">
        <f t="shared" ca="1" si="5"/>
        <v>0.69</v>
      </c>
      <c r="F30" s="391">
        <f>IF(ISERROR(('[2]A4-FinPerf RE'!F29+'[2]A4-FinPerf RE'!F28)/'[2]A4-FinPerf RE'!F22),0,(('[2]A4-FinPerf RE'!F29+'[2]A4-FinPerf RE'!F28)/'[2]A4-FinPerf RE'!F22))</f>
        <v>0</v>
      </c>
      <c r="G30" s="390">
        <f>IF(ISERROR(('[2]A4-FinPerf RE'!G29+'[2]A4-FinPerf RE'!G28)/'[2]A4-FinPerf RE'!G22),0,(('[2]A4-FinPerf RE'!G29+'[2]A4-FinPerf RE'!G28)/'[2]A4-FinPerf RE'!G22))</f>
        <v>0</v>
      </c>
      <c r="H30" s="392">
        <f>IF(ISERROR(('[2]A4-FinPerf RE'!H29+'[2]A4-FinPerf RE'!H28)/'[2]A4-FinPerf RE'!H22),0,(('[2]A4-FinPerf RE'!H29+'[2]A4-FinPerf RE'!H28)/'[2]A4-FinPerf RE'!H22))</f>
        <v>0</v>
      </c>
      <c r="I30" s="393">
        <f t="shared" ca="1" si="6"/>
        <v>0.78</v>
      </c>
      <c r="J30" s="389">
        <f>IF(ISERROR(('[2]A4-FinPerf RE'!J29+'[2]A4-FinPerf RE'!J28)/'[2]A4-FinPerf RE'!J22),0,(('[2]A4-FinPerf RE'!J29+'[2]A4-FinPerf RE'!J28)/'[2]A4-FinPerf RE'!J22))</f>
        <v>0</v>
      </c>
      <c r="K30" s="390">
        <f>IF(ISERROR(('[2]A4-FinPerf RE'!K29+'[2]A4-FinPerf RE'!K28)/'[2]A4-FinPerf RE'!K22),0,(('[2]A4-FinPerf RE'!K29+'[2]A4-FinPerf RE'!K28)/'[2]A4-FinPerf RE'!K22))</f>
        <v>0</v>
      </c>
      <c r="L30" s="392">
        <f>IF(ISERROR(('[2]A4-FinPerf RE'!L29+'[2]A4-FinPerf RE'!L28)/'[2]A4-FinPerf RE'!L22),0,(('[2]A4-FinPerf RE'!L29+'[2]A4-FinPerf RE'!L28)/'[2]A4-FinPerf RE'!L22))</f>
        <v>0</v>
      </c>
    </row>
    <row r="31" spans="1:12" ht="25.5" x14ac:dyDescent="0.25">
      <c r="A31" s="405" t="s">
        <v>399</v>
      </c>
      <c r="B31" s="406"/>
      <c r="C31" s="407"/>
      <c r="D31" s="408"/>
      <c r="E31" s="409"/>
      <c r="F31" s="410"/>
      <c r="G31" s="408"/>
      <c r="H31" s="409"/>
      <c r="I31" s="411"/>
      <c r="J31" s="407"/>
      <c r="K31" s="408"/>
      <c r="L31" s="409"/>
    </row>
    <row r="32" spans="1:12" ht="38.25" x14ac:dyDescent="0.25">
      <c r="A32" s="358" t="s">
        <v>400</v>
      </c>
      <c r="B32" s="359" t="s">
        <v>401</v>
      </c>
      <c r="C32" s="379">
        <v>2.12</v>
      </c>
      <c r="D32" s="380">
        <v>1.3</v>
      </c>
      <c r="E32" s="381">
        <v>1.5</v>
      </c>
      <c r="F32" s="382">
        <f>IF(ISERROR(('[2]A4-FinPerf RE'!F22-'[2]A4-FinPerf RE'!F19)/('[2]A7-CFlow'!G9-'[2]A7-CFlow'!G33)),0,(('[2]A4-FinPerf RE'!F22-'[2]A4-FinPerf RE'!F19)/('[2]A7-CFlow'!G9-'[2]A7-CFlow'!G33)))</f>
        <v>0</v>
      </c>
      <c r="G32" s="380">
        <f>F32</f>
        <v>0</v>
      </c>
      <c r="H32" s="381">
        <v>1.2</v>
      </c>
      <c r="I32" s="383">
        <f>IF(ISERROR(('[2]A4-FinPerf RE'!I22-'[2]A4-FinPerf RE'!I19)/('[2]A7-CFlow'!J9-'[2]A7-CFlow'!J33)),0,(('[2]A4-FinPerf RE'!I22-'[2]A4-FinPerf RE'!I19)/('[2]A7-CFlow'!J9-'[2]A7-CFlow'!J33)))</f>
        <v>0</v>
      </c>
      <c r="J32" s="379">
        <f>IF(ISERROR(('[2]A4-FinPerf RE'!J22-'[2]A4-FinPerf RE'!J19)/('[2]A7-CFlow'!K9-'[2]A7-CFlow'!K33)),0,(('[2]A4-FinPerf RE'!J22-'[2]A4-FinPerf RE'!J19)/('[2]A7-CFlow'!K9-'[2]A7-CFlow'!K33)))</f>
        <v>0</v>
      </c>
      <c r="K32" s="380">
        <f>IF(ISERROR(('[2]A4-FinPerf RE'!K22-'[2]A4-FinPerf RE'!K19)/('[2]A7-CFlow'!L9-'[2]A7-CFlow'!L33)),0,(('[2]A4-FinPerf RE'!K22-'[2]A4-FinPerf RE'!K19)/('[2]A7-CFlow'!L9-'[2]A7-CFlow'!L33)))</f>
        <v>0</v>
      </c>
      <c r="L32" s="381">
        <f>IF(ISERROR(('[2]A4-FinPerf RE'!L22-'[2]A4-FinPerf RE'!L19)/('[2]A7-CFlow'!L9-'[2]A7-CFlow'!L33)),0,(('[2]A4-FinPerf RE'!L22-'[2]A4-FinPerf RE'!L19)/('[2]A7-CFlow'!L9-'[2]A7-CFlow'!L33)))</f>
        <v>0</v>
      </c>
    </row>
    <row r="33" spans="1:12" ht="38.25" x14ac:dyDescent="0.25">
      <c r="A33" s="358" t="s">
        <v>402</v>
      </c>
      <c r="B33" s="359" t="s">
        <v>403</v>
      </c>
      <c r="C33" s="389">
        <v>0.64</v>
      </c>
      <c r="D33" s="390">
        <v>0.62</v>
      </c>
      <c r="E33" s="392">
        <v>0.68</v>
      </c>
      <c r="F33" s="391">
        <f>IF(ISERROR(('[2]A6-FinPos'!F8+'[2]A6-FinPos'!F9+'[2]A6-FinPos'!F10)/SUM('[2]A4-FinPerf RE'!F5:F12)),0,(('[2]A6-FinPos'!F8+'[2]A6-FinPos'!F9+'[2]A6-FinPos'!F10)/SUM('[2]A4-FinPerf RE'!F5:F12)))</f>
        <v>0</v>
      </c>
      <c r="G33" s="390">
        <f>IF(ISERROR(('[2]A6-FinPos'!G8+'[2]A6-FinPos'!G9+'[2]A6-FinPos'!G10)/SUM('[2]A4-FinPerf RE'!G5:G12)),0,(('[2]A6-FinPos'!G8+'[2]A6-FinPos'!G9+'[2]A6-FinPos'!G10)/SUM('[2]A4-FinPerf RE'!G5:G12)))</f>
        <v>0</v>
      </c>
      <c r="H33" s="392">
        <v>0.60499999999999998</v>
      </c>
      <c r="I33" s="393">
        <f>IF(ISERROR(('[2]A6-FinPos'!I8+'[2]A6-FinPos'!I9+'[2]A6-FinPos'!I10)/SUM('[2]A4-FinPerf RE'!I5:I12)),0,(('[2]A6-FinPos'!I8+'[2]A6-FinPos'!I9+'[2]A6-FinPos'!I10)/SUM('[2]A4-FinPerf RE'!I5:I12)))</f>
        <v>0</v>
      </c>
      <c r="J33" s="389">
        <f>IF(ISERROR(('[2]A6-FinPos'!J8+'[2]A6-FinPos'!J9+'[2]A6-FinPos'!J10)/SUM('[2]A4-FinPerf RE'!J5:J12)),0,(('[2]A6-FinPos'!J8+'[2]A6-FinPos'!J9+'[2]A6-FinPos'!J10)/SUM('[2]A4-FinPerf RE'!J5:J12)))</f>
        <v>0</v>
      </c>
      <c r="K33" s="390">
        <f>IF(ISERROR(('[2]A6-FinPos'!K8+'[2]A6-FinPos'!K9+'[2]A6-FinPos'!K10)/SUM('[2]A4-FinPerf RE'!K5:K12)),0,(('[2]A6-FinPos'!K8+'[2]A6-FinPos'!K9+'[2]A6-FinPos'!K10)/SUM('[2]A4-FinPerf RE'!K5:K12)))</f>
        <v>0</v>
      </c>
      <c r="L33" s="392">
        <f>IF(ISERROR(('[2]A6-FinPos'!L8+'[2]A6-FinPos'!L9+'[2]A6-FinPos'!L10)/SUM('[2]A4-FinPerf RE'!L5:L12)),0,(('[2]A6-FinPos'!L8+'[2]A6-FinPos'!L9+'[2]A6-FinPos'!L10)/SUM('[2]A4-FinPerf RE'!L5:L12)))</f>
        <v>0</v>
      </c>
    </row>
    <row r="34" spans="1:12" ht="25.5" x14ac:dyDescent="0.25">
      <c r="A34" s="412" t="s">
        <v>404</v>
      </c>
      <c r="B34" s="413" t="s">
        <v>405</v>
      </c>
      <c r="C34" s="414">
        <v>1.5</v>
      </c>
      <c r="D34" s="415">
        <v>1.9</v>
      </c>
      <c r="E34" s="416">
        <v>1.4</v>
      </c>
      <c r="F34" s="417">
        <f>IF(ISERROR('[2]A7-CFlow'!F38/[2]SA8!F41),0,('[2]A7-CFlow'!F38/[2]SA8!F41))</f>
        <v>0</v>
      </c>
      <c r="G34" s="415">
        <f>IF(ISERROR('[2]A7-CFlow'!G38/[2]SA8!G41),0,('[2]A7-CFlow'!G38/[2]SA8!G41))</f>
        <v>0</v>
      </c>
      <c r="H34" s="416">
        <v>0.8</v>
      </c>
      <c r="I34" s="418">
        <f>IF(ISERROR('[2]A7-CFlow'!I38/[2]SA8!I41),0,('[2]A7-CFlow'!I38/[2]SA8!I41))</f>
        <v>0</v>
      </c>
      <c r="J34" s="414">
        <f>IF(ISERROR('[2]A7-CFlow'!J38/[2]SA8!J41),0,('[2]A7-CFlow'!J38/[2]SA8!J41))</f>
        <v>0</v>
      </c>
      <c r="K34" s="415">
        <f>IF(ISERROR('[2]A7-CFlow'!K38/[2]SA8!K41),0,('[2]A7-CFlow'!K38/[2]SA8!K41))</f>
        <v>0</v>
      </c>
      <c r="L34" s="416">
        <f>IF(ISERROR('[2]A7-CFlow'!L38/[2]SA8!L41),0,('[2]A7-CFlow'!L38/[2]SA8!L41))</f>
        <v>0</v>
      </c>
    </row>
    <row r="35" spans="1:12" x14ac:dyDescent="0.25">
      <c r="A35" s="348" t="str">
        <f>head27a</f>
        <v>References</v>
      </c>
      <c r="B35" s="15"/>
      <c r="C35" s="15"/>
      <c r="D35" s="15"/>
      <c r="E35" s="15"/>
      <c r="F35" s="15"/>
      <c r="G35" s="15"/>
      <c r="H35" s="15"/>
      <c r="I35" s="15"/>
      <c r="J35" s="15"/>
      <c r="K35" s="15"/>
      <c r="L35" s="15"/>
    </row>
    <row r="36" spans="1:12" x14ac:dyDescent="0.25">
      <c r="A36" s="419" t="s">
        <v>406</v>
      </c>
      <c r="B36" s="15"/>
      <c r="C36" s="15"/>
      <c r="D36" s="15"/>
      <c r="E36" s="15"/>
      <c r="F36" s="15"/>
      <c r="G36" s="15"/>
      <c r="H36" s="15"/>
      <c r="I36" s="15"/>
      <c r="J36" s="15"/>
      <c r="K36" s="15"/>
      <c r="L36" s="15"/>
    </row>
    <row r="37" spans="1:12" x14ac:dyDescent="0.25">
      <c r="A37" s="419" t="s">
        <v>407</v>
      </c>
      <c r="B37" s="15"/>
      <c r="C37" s="15"/>
      <c r="D37" s="15"/>
      <c r="E37" s="15"/>
      <c r="F37" s="15"/>
      <c r="G37" s="15"/>
      <c r="H37" s="15"/>
      <c r="I37" s="15"/>
      <c r="J37" s="15"/>
      <c r="K37" s="15"/>
      <c r="L37" s="15"/>
    </row>
    <row r="38" spans="1:12" x14ac:dyDescent="0.25">
      <c r="A38" s="15"/>
      <c r="B38" s="15"/>
      <c r="C38" s="15"/>
      <c r="D38" s="15"/>
      <c r="E38" s="15"/>
      <c r="F38" s="15"/>
      <c r="G38" s="15"/>
      <c r="H38" s="15"/>
      <c r="I38" s="15"/>
      <c r="J38" s="15"/>
      <c r="K38" s="15"/>
      <c r="L38" s="15"/>
    </row>
    <row r="39" spans="1:12" x14ac:dyDescent="0.25">
      <c r="A39" s="351" t="s">
        <v>408</v>
      </c>
      <c r="B39" s="15"/>
      <c r="C39" s="15"/>
      <c r="D39" s="15"/>
      <c r="E39" s="15"/>
      <c r="F39" s="15"/>
      <c r="G39" s="15"/>
      <c r="H39" s="15"/>
      <c r="I39" s="15"/>
      <c r="J39" s="15"/>
      <c r="K39" s="15"/>
      <c r="L39" s="15"/>
    </row>
    <row r="40" spans="1:12" x14ac:dyDescent="0.25">
      <c r="A40" s="15" t="s">
        <v>409</v>
      </c>
      <c r="B40" s="15"/>
      <c r="C40" s="352"/>
      <c r="D40" s="352"/>
      <c r="E40" s="40"/>
      <c r="F40" s="40"/>
      <c r="G40" s="40"/>
      <c r="H40" s="40"/>
      <c r="I40" s="40"/>
      <c r="J40" s="40"/>
      <c r="K40" s="40"/>
      <c r="L40" s="40"/>
    </row>
    <row r="41" spans="1:12" x14ac:dyDescent="0.25">
      <c r="A41" s="15" t="s">
        <v>410</v>
      </c>
      <c r="B41" s="15"/>
      <c r="C41" s="31">
        <f>(('[2]A4-FinPerf RE'!C25+'[2]A4-FinPerf RE'!C26+'[2]A4-FinPerf RE'!C27+'[2]A4-FinPerf RE'!C29+'[2]A4-FinPerf RE'!C30+'[2]A4-FinPerf RE'!C32+'[2]A4-FinPerf RE'!C33)+(('[2]A4-FinPerf RE'!C31+'[2]A4-FinPerf RE'!C34)*[2]SA8!C42))/12</f>
        <v>0</v>
      </c>
      <c r="D41" s="31">
        <f>(('[2]A4-FinPerf RE'!D25+'[2]A4-FinPerf RE'!D26+'[2]A4-FinPerf RE'!D27+'[2]A4-FinPerf RE'!D29+'[2]A4-FinPerf RE'!D30+'[2]A4-FinPerf RE'!D32+'[2]A4-FinPerf RE'!D33)+(('[2]A4-FinPerf RE'!D31+'[2]A4-FinPerf RE'!D34)*[2]SA8!D42))/12</f>
        <v>0</v>
      </c>
      <c r="E41" s="31">
        <f>(('[2]A4-FinPerf RE'!E25+'[2]A4-FinPerf RE'!E26+'[2]A4-FinPerf RE'!E27+'[2]A4-FinPerf RE'!E29+'[2]A4-FinPerf RE'!E30+'[2]A4-FinPerf RE'!E32+'[2]A4-FinPerf RE'!E33)+(('[2]A4-FinPerf RE'!E31+'[2]A4-FinPerf RE'!E34)*[2]SA8!E42))/12</f>
        <v>0</v>
      </c>
      <c r="F41" s="31">
        <f>(('[2]A4-FinPerf RE'!F25+'[2]A4-FinPerf RE'!F26+'[2]A4-FinPerf RE'!F27+'[2]A4-FinPerf RE'!F29+'[2]A4-FinPerf RE'!F30+'[2]A4-FinPerf RE'!F32+'[2]A4-FinPerf RE'!F33)+(('[2]A4-FinPerf RE'!F31+'[2]A4-FinPerf RE'!F34)*[2]SA8!F42))/12</f>
        <v>0</v>
      </c>
      <c r="G41" s="31">
        <f>(('[2]A4-FinPerf RE'!G25+'[2]A4-FinPerf RE'!G26+'[2]A4-FinPerf RE'!G27+'[2]A4-FinPerf RE'!G29+'[2]A4-FinPerf RE'!G30+'[2]A4-FinPerf RE'!G32+'[2]A4-FinPerf RE'!G33)+(('[2]A4-FinPerf RE'!G31+'[2]A4-FinPerf RE'!G34)*[2]SA8!G42))/12</f>
        <v>0</v>
      </c>
      <c r="H41" s="31">
        <f>(('[2]A4-FinPerf RE'!H25+'[2]A4-FinPerf RE'!H26+'[2]A4-FinPerf RE'!H27+'[2]A4-FinPerf RE'!H29+'[2]A4-FinPerf RE'!H30+'[2]A4-FinPerf RE'!H32+'[2]A4-FinPerf RE'!H33)+(('[2]A4-FinPerf RE'!H31+'[2]A4-FinPerf RE'!H34)*[2]SA8!H42))/12</f>
        <v>0</v>
      </c>
      <c r="I41" s="31">
        <f>(('[2]A4-FinPerf RE'!I25+'[2]A4-FinPerf RE'!I26+'[2]A4-FinPerf RE'!I27+'[2]A4-FinPerf RE'!I29+'[2]A4-FinPerf RE'!I30+'[2]A4-FinPerf RE'!I32+'[2]A4-FinPerf RE'!I33)+(('[2]A4-FinPerf RE'!I31+'[2]A4-FinPerf RE'!I34)*[2]SA8!I42))/12</f>
        <v>0</v>
      </c>
      <c r="J41" s="31">
        <f>(('[2]A4-FinPerf RE'!J25+'[2]A4-FinPerf RE'!J26+'[2]A4-FinPerf RE'!J27+'[2]A4-FinPerf RE'!J29+'[2]A4-FinPerf RE'!J30+'[2]A4-FinPerf RE'!J32+'[2]A4-FinPerf RE'!J33)+(('[2]A4-FinPerf RE'!J31+'[2]A4-FinPerf RE'!J34)*[2]SA8!J42))/12</f>
        <v>0</v>
      </c>
      <c r="K41" s="31">
        <f>(('[2]A4-FinPerf RE'!K25+'[2]A4-FinPerf RE'!K26+'[2]A4-FinPerf RE'!K27+'[2]A4-FinPerf RE'!K29+'[2]A4-FinPerf RE'!K30+'[2]A4-FinPerf RE'!K32+'[2]A4-FinPerf RE'!K33)+(('[2]A4-FinPerf RE'!K31+'[2]A4-FinPerf RE'!K34)*[2]SA8!K42))/12</f>
        <v>0</v>
      </c>
      <c r="L41" s="31">
        <f>(('[2]A4-FinPerf RE'!L25+'[2]A4-FinPerf RE'!L26+'[2]A4-FinPerf RE'!L27+'[2]A4-FinPerf RE'!L29+'[2]A4-FinPerf RE'!L30+'[2]A4-FinPerf RE'!L32+'[2]A4-FinPerf RE'!L33)+(('[2]A4-FinPerf RE'!L31+'[2]A4-FinPerf RE'!L34)*[2]SA8!L42))/12</f>
        <v>0</v>
      </c>
    </row>
    <row r="42" spans="1:12" x14ac:dyDescent="0.25">
      <c r="A42" s="15" t="s">
        <v>411</v>
      </c>
      <c r="B42" s="15"/>
      <c r="C42" s="848"/>
      <c r="D42" s="420">
        <f>$C$42</f>
        <v>0</v>
      </c>
      <c r="E42" s="420">
        <f t="shared" ref="E42:L42" si="7">$C$42</f>
        <v>0</v>
      </c>
      <c r="F42" s="420">
        <f t="shared" si="7"/>
        <v>0</v>
      </c>
      <c r="G42" s="420">
        <f t="shared" si="7"/>
        <v>0</v>
      </c>
      <c r="H42" s="420">
        <f t="shared" si="7"/>
        <v>0</v>
      </c>
      <c r="I42" s="420">
        <f t="shared" si="7"/>
        <v>0</v>
      </c>
      <c r="J42" s="420">
        <f t="shared" si="7"/>
        <v>0</v>
      </c>
      <c r="K42" s="420">
        <f t="shared" si="7"/>
        <v>0</v>
      </c>
      <c r="L42" s="420">
        <f t="shared" si="7"/>
        <v>0</v>
      </c>
    </row>
    <row r="43" spans="1:12" x14ac:dyDescent="0.25">
      <c r="A43" s="15" t="s">
        <v>412</v>
      </c>
      <c r="B43" s="15"/>
      <c r="C43" s="421">
        <f>'[2]A5-Capex'!C21-'[2]A5-Capex'!C70-'[2]A5-Capex'!C71</f>
        <v>0</v>
      </c>
      <c r="D43" s="421">
        <f>'[2]A5-Capex'!D21-'[2]A5-Capex'!D70-'[2]A5-Capex'!D71</f>
        <v>0</v>
      </c>
      <c r="E43" s="421">
        <f>'[2]A5-Capex'!E21-'[2]A5-Capex'!E70-'[2]A5-Capex'!E71</f>
        <v>0</v>
      </c>
      <c r="F43" s="421">
        <f>'[2]A5-Capex'!F21-'[2]A5-Capex'!F70-'[2]A5-Capex'!F71</f>
        <v>0</v>
      </c>
      <c r="G43" s="421">
        <f>'[2]A5-Capex'!G21-'[2]A5-Capex'!G70-'[2]A5-Capex'!G71</f>
        <v>0</v>
      </c>
      <c r="H43" s="421">
        <f>'[2]A5-Capex'!H21-'[2]A5-Capex'!H70-'[2]A5-Capex'!H71</f>
        <v>0</v>
      </c>
      <c r="I43" s="421">
        <f>'[2]A5-Capex'!I21-'[2]A5-Capex'!I70-'[2]A5-Capex'!I71</f>
        <v>0</v>
      </c>
      <c r="J43" s="421">
        <f>'[2]A5-Capex'!J21-'[2]A5-Capex'!J70-'[2]A5-Capex'!J71</f>
        <v>0</v>
      </c>
      <c r="K43" s="421">
        <f>'[2]A5-Capex'!K21-'[2]A5-Capex'!K70-'[2]A5-Capex'!K71</f>
        <v>0</v>
      </c>
      <c r="L43" s="421">
        <f>'[2]A5-Capex'!L21-'[2]A5-Capex'!L70-'[2]A5-Capex'!L71</f>
        <v>0</v>
      </c>
    </row>
    <row r="44" spans="1:12" x14ac:dyDescent="0.25">
      <c r="A44" s="15" t="s">
        <v>333</v>
      </c>
      <c r="B44" s="15"/>
      <c r="C44" s="421">
        <f>'[2]A7-CFlow'!C29+'[2]A7-CFlow'!C30</f>
        <v>0</v>
      </c>
      <c r="D44" s="421">
        <f>'[2]A7-CFlow'!D29+'[2]A7-CFlow'!D30</f>
        <v>0</v>
      </c>
      <c r="E44" s="421">
        <f>'[2]A7-CFlow'!E29+'[2]A7-CFlow'!E30</f>
        <v>0</v>
      </c>
      <c r="F44" s="421">
        <f>'[2]A7-CFlow'!F29+'[2]A7-CFlow'!F30</f>
        <v>0</v>
      </c>
      <c r="G44" s="421">
        <f>'[2]A7-CFlow'!G29+'[2]A7-CFlow'!G30</f>
        <v>0</v>
      </c>
      <c r="H44" s="421">
        <f>'[2]A7-CFlow'!H29+'[2]A7-CFlow'!H30</f>
        <v>0</v>
      </c>
      <c r="I44" s="421">
        <f>'[2]A7-CFlow'!I29+'[2]A7-CFlow'!I30</f>
        <v>0</v>
      </c>
      <c r="J44" s="421">
        <f>'[2]A7-CFlow'!J29+'[2]A7-CFlow'!J30</f>
        <v>0</v>
      </c>
      <c r="K44" s="421">
        <f>'[2]A7-CFlow'!K29+'[2]A7-CFlow'!K30</f>
        <v>0</v>
      </c>
      <c r="L44" s="421">
        <f>'[2]A7-CFlow'!L29+'[2]A7-CFlow'!L30</f>
        <v>0</v>
      </c>
    </row>
    <row r="45" spans="1:12" x14ac:dyDescent="0.25">
      <c r="A45" s="349"/>
      <c r="B45" s="350"/>
      <c r="C45" s="350"/>
      <c r="D45" s="350"/>
      <c r="E45" s="350"/>
      <c r="F45" s="350"/>
      <c r="G45" s="350"/>
      <c r="H45" s="350"/>
      <c r="I45" s="352"/>
      <c r="J45" s="350"/>
      <c r="K45" s="350"/>
      <c r="L45" s="350"/>
    </row>
    <row r="46" spans="1:12" x14ac:dyDescent="0.25">
      <c r="A46" s="350"/>
      <c r="B46" s="350"/>
      <c r="C46" s="264"/>
      <c r="D46" s="264"/>
      <c r="E46" s="264"/>
      <c r="F46" s="264"/>
      <c r="G46" s="264"/>
      <c r="H46" s="264"/>
      <c r="I46" s="264"/>
      <c r="J46" s="264"/>
      <c r="K46" s="264"/>
      <c r="L46" s="264"/>
    </row>
    <row r="47" spans="1:12" x14ac:dyDescent="0.25">
      <c r="A47" s="350"/>
      <c r="B47" s="350"/>
      <c r="C47" s="92"/>
      <c r="D47" s="92"/>
      <c r="E47" s="92"/>
      <c r="F47" s="92"/>
      <c r="G47" s="92"/>
      <c r="H47" s="92"/>
      <c r="I47" s="92"/>
      <c r="J47" s="92"/>
      <c r="K47" s="92"/>
      <c r="L47" s="92"/>
    </row>
    <row r="48" spans="1:12" x14ac:dyDescent="0.25">
      <c r="A48" s="350"/>
      <c r="B48" s="350"/>
      <c r="C48" s="92"/>
      <c r="D48" s="92"/>
      <c r="E48" s="92"/>
      <c r="F48" s="92"/>
      <c r="G48" s="92"/>
      <c r="H48" s="92"/>
      <c r="I48" s="92"/>
      <c r="J48" s="92"/>
      <c r="K48" s="92"/>
      <c r="L48" s="92"/>
    </row>
    <row r="49" spans="1:12" x14ac:dyDescent="0.25">
      <c r="A49" s="353"/>
      <c r="B49" s="353"/>
      <c r="C49" s="92"/>
      <c r="D49" s="92"/>
      <c r="E49" s="92"/>
      <c r="F49" s="92"/>
      <c r="G49" s="92"/>
      <c r="H49" s="92"/>
      <c r="I49" s="92"/>
      <c r="J49" s="92"/>
      <c r="K49" s="92"/>
      <c r="L49" s="92"/>
    </row>
    <row r="50" spans="1:12" x14ac:dyDescent="0.25">
      <c r="A50" s="350"/>
      <c r="B50" s="350"/>
      <c r="C50" s="264"/>
      <c r="D50" s="264"/>
      <c r="E50" s="264"/>
      <c r="F50" s="264"/>
      <c r="G50" s="264"/>
      <c r="H50" s="264"/>
      <c r="I50" s="264"/>
      <c r="J50" s="264"/>
      <c r="K50" s="264"/>
      <c r="L50" s="264"/>
    </row>
  </sheetData>
  <mergeCells count="4">
    <mergeCell ref="A2:A3"/>
    <mergeCell ref="B2:B3"/>
    <mergeCell ref="F2:I2"/>
    <mergeCell ref="J2:L2"/>
  </mergeCells>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57"/>
  <sheetViews>
    <sheetView workbookViewId="0">
      <selection activeCell="L22" sqref="L22"/>
    </sheetView>
  </sheetViews>
  <sheetFormatPr defaultRowHeight="15" x14ac:dyDescent="0.25"/>
  <cols>
    <col min="1" max="1" width="29.7109375" customWidth="1"/>
    <col min="2" max="2" width="20.7109375" customWidth="1"/>
    <col min="3" max="3" width="8.7109375" customWidth="1"/>
    <col min="4" max="12" width="9.28515625" customWidth="1"/>
  </cols>
  <sheetData>
    <row r="1" spans="1:12" x14ac:dyDescent="0.25">
      <c r="A1" s="12" t="s">
        <v>552</v>
      </c>
      <c r="B1" s="12"/>
      <c r="C1" s="12"/>
      <c r="D1" s="12"/>
      <c r="E1" s="12"/>
      <c r="F1" s="12"/>
      <c r="G1" s="12"/>
      <c r="H1" s="12"/>
      <c r="I1" s="12"/>
      <c r="J1" s="12"/>
      <c r="K1" s="12"/>
      <c r="L1" s="12"/>
    </row>
    <row r="2" spans="1:12" ht="25.5" x14ac:dyDescent="0.25">
      <c r="A2" s="422" t="s">
        <v>413</v>
      </c>
      <c r="B2" s="423" t="s">
        <v>353</v>
      </c>
      <c r="C2" s="423" t="s">
        <v>550</v>
      </c>
      <c r="D2" s="423" t="s">
        <v>551</v>
      </c>
      <c r="E2" s="423" t="s">
        <v>414</v>
      </c>
      <c r="F2" s="424" t="s">
        <v>117</v>
      </c>
      <c r="G2" s="425" t="s">
        <v>118</v>
      </c>
      <c r="H2" s="426" t="s">
        <v>119</v>
      </c>
      <c r="I2" s="427" t="s">
        <v>129</v>
      </c>
      <c r="J2" s="2536" t="s">
        <v>546</v>
      </c>
      <c r="K2" s="2536"/>
      <c r="L2" s="2537"/>
    </row>
    <row r="3" spans="1:12" x14ac:dyDescent="0.25">
      <c r="A3" s="428" t="s">
        <v>415</v>
      </c>
      <c r="B3" s="429"/>
      <c r="C3" s="430"/>
      <c r="D3" s="430"/>
      <c r="E3" s="430"/>
      <c r="F3" s="356"/>
      <c r="G3" s="354"/>
      <c r="H3" s="431"/>
      <c r="I3" s="432"/>
      <c r="J3" s="357"/>
      <c r="K3" s="354"/>
      <c r="L3" s="355"/>
    </row>
    <row r="4" spans="1:12" x14ac:dyDescent="0.25">
      <c r="A4" s="315" t="s">
        <v>127</v>
      </c>
      <c r="B4" s="433"/>
      <c r="C4" s="434">
        <v>526555</v>
      </c>
      <c r="D4" s="434">
        <v>684554</v>
      </c>
      <c r="E4" s="434">
        <v>802222</v>
      </c>
      <c r="F4" s="435">
        <v>754254</v>
      </c>
      <c r="G4" s="436">
        <v>785478</v>
      </c>
      <c r="H4" s="437">
        <v>865455</v>
      </c>
      <c r="I4" s="438">
        <v>901254</v>
      </c>
      <c r="J4" s="439"/>
      <c r="K4" s="436"/>
      <c r="L4" s="440"/>
    </row>
    <row r="5" spans="1:12" x14ac:dyDescent="0.25">
      <c r="A5" s="441" t="s">
        <v>416</v>
      </c>
      <c r="B5" s="433"/>
      <c r="C5" s="434">
        <v>86541</v>
      </c>
      <c r="D5" s="434">
        <f t="shared" ref="D5:E8" si="0">C5*1.1</f>
        <v>95195.1</v>
      </c>
      <c r="E5" s="434">
        <f t="shared" si="0"/>
        <v>104714.61000000002</v>
      </c>
      <c r="F5" s="442">
        <v>98254</v>
      </c>
      <c r="G5" s="443">
        <f t="shared" ref="G5:I8" ca="1" si="1">F5*(1+RANDBETWEEN(1,10)/100)</f>
        <v>99236.540000000008</v>
      </c>
      <c r="H5" s="443">
        <f t="shared" ca="1" si="1"/>
        <v>100228.9054</v>
      </c>
      <c r="I5" s="443">
        <f t="shared" ca="1" si="1"/>
        <v>109249.50688600002</v>
      </c>
      <c r="J5" s="444"/>
      <c r="K5" s="443"/>
      <c r="L5" s="445"/>
    </row>
    <row r="6" spans="1:12" x14ac:dyDescent="0.25">
      <c r="A6" s="441" t="s">
        <v>417</v>
      </c>
      <c r="B6" s="433"/>
      <c r="C6" s="434">
        <v>102115</v>
      </c>
      <c r="D6" s="434">
        <f t="shared" si="0"/>
        <v>112326.50000000001</v>
      </c>
      <c r="E6" s="434">
        <f t="shared" si="0"/>
        <v>123559.15000000002</v>
      </c>
      <c r="F6" s="442">
        <v>118524</v>
      </c>
      <c r="G6" s="443">
        <f t="shared" ca="1" si="1"/>
        <v>122079.72</v>
      </c>
      <c r="H6" s="443">
        <f t="shared" ca="1" si="1"/>
        <v>129404.50320000001</v>
      </c>
      <c r="I6" s="443">
        <f t="shared" ca="1" si="1"/>
        <v>131992.593264</v>
      </c>
      <c r="J6" s="444"/>
      <c r="K6" s="443"/>
      <c r="L6" s="445"/>
    </row>
    <row r="7" spans="1:12" x14ac:dyDescent="0.25">
      <c r="A7" s="441" t="s">
        <v>418</v>
      </c>
      <c r="B7" s="433"/>
      <c r="C7" s="434">
        <v>153200</v>
      </c>
      <c r="D7" s="434">
        <f t="shared" si="0"/>
        <v>168520</v>
      </c>
      <c r="E7" s="434">
        <f t="shared" si="0"/>
        <v>185372.00000000003</v>
      </c>
      <c r="F7" s="442">
        <v>178545</v>
      </c>
      <c r="G7" s="443">
        <f t="shared" ca="1" si="1"/>
        <v>189257.7</v>
      </c>
      <c r="H7" s="443">
        <f t="shared" ca="1" si="1"/>
        <v>191150.277</v>
      </c>
      <c r="I7" s="443">
        <f t="shared" ca="1" si="1"/>
        <v>193061.77976999999</v>
      </c>
      <c r="J7" s="444"/>
      <c r="K7" s="443"/>
      <c r="L7" s="445"/>
    </row>
    <row r="8" spans="1:12" x14ac:dyDescent="0.25">
      <c r="A8" s="441" t="s">
        <v>419</v>
      </c>
      <c r="B8" s="433"/>
      <c r="C8" s="434">
        <v>185412</v>
      </c>
      <c r="D8" s="434">
        <f t="shared" si="0"/>
        <v>203953.2</v>
      </c>
      <c r="E8" s="434">
        <f t="shared" si="0"/>
        <v>224348.52000000002</v>
      </c>
      <c r="F8" s="442">
        <v>216215</v>
      </c>
      <c r="G8" s="443">
        <f t="shared" ca="1" si="1"/>
        <v>227025.75</v>
      </c>
      <c r="H8" s="443">
        <f t="shared" ca="1" si="1"/>
        <v>236106.78</v>
      </c>
      <c r="I8" s="443">
        <f t="shared" ca="1" si="1"/>
        <v>240828.91560000001</v>
      </c>
      <c r="J8" s="444"/>
      <c r="K8" s="443"/>
      <c r="L8" s="445"/>
    </row>
    <row r="9" spans="1:12" x14ac:dyDescent="0.25">
      <c r="A9" s="446" t="s">
        <v>420</v>
      </c>
      <c r="B9" s="447"/>
      <c r="C9" s="448"/>
      <c r="D9" s="448"/>
      <c r="E9" s="448"/>
      <c r="F9" s="449"/>
      <c r="G9" s="450"/>
      <c r="H9" s="451"/>
      <c r="I9" s="452"/>
      <c r="J9" s="453"/>
      <c r="K9" s="450"/>
      <c r="L9" s="454"/>
    </row>
    <row r="10" spans="1:12" x14ac:dyDescent="0.25">
      <c r="A10" s="441"/>
      <c r="B10" s="455"/>
      <c r="C10" s="456"/>
      <c r="D10" s="456"/>
      <c r="E10" s="456"/>
      <c r="F10" s="457"/>
      <c r="G10" s="458"/>
      <c r="H10" s="459"/>
      <c r="I10" s="460"/>
      <c r="J10" s="461"/>
      <c r="K10" s="458"/>
      <c r="L10" s="462"/>
    </row>
    <row r="11" spans="1:12" x14ac:dyDescent="0.25">
      <c r="A11" s="463" t="s">
        <v>421</v>
      </c>
      <c r="B11" s="455"/>
      <c r="C11" s="456"/>
      <c r="D11" s="456"/>
      <c r="E11" s="456"/>
      <c r="F11" s="457"/>
      <c r="G11" s="458"/>
      <c r="H11" s="459"/>
      <c r="I11" s="460"/>
      <c r="J11" s="461"/>
      <c r="K11" s="458"/>
      <c r="L11" s="462"/>
    </row>
    <row r="12" spans="1:12" x14ac:dyDescent="0.25">
      <c r="A12" s="464" t="s">
        <v>8</v>
      </c>
      <c r="B12" s="433"/>
      <c r="C12" s="465"/>
      <c r="D12" s="465"/>
      <c r="E12" s="465"/>
      <c r="F12" s="466">
        <v>856</v>
      </c>
      <c r="G12" s="467">
        <v>984</v>
      </c>
      <c r="H12" s="468">
        <v>854</v>
      </c>
      <c r="I12" s="469">
        <v>910</v>
      </c>
      <c r="J12" s="470"/>
      <c r="K12" s="467"/>
      <c r="L12" s="471"/>
    </row>
    <row r="13" spans="1:12" x14ac:dyDescent="0.25">
      <c r="A13" s="464" t="s">
        <v>422</v>
      </c>
      <c r="B13" s="433"/>
      <c r="C13" s="465"/>
      <c r="D13" s="465"/>
      <c r="E13" s="465"/>
      <c r="F13" s="466">
        <v>12354</v>
      </c>
      <c r="G13" s="467">
        <v>13521</v>
      </c>
      <c r="H13" s="468">
        <v>14585</v>
      </c>
      <c r="I13" s="469">
        <v>15242</v>
      </c>
      <c r="J13" s="470"/>
      <c r="K13" s="467"/>
      <c r="L13" s="471"/>
    </row>
    <row r="14" spans="1:12" x14ac:dyDescent="0.25">
      <c r="A14" s="472" t="s">
        <v>423</v>
      </c>
      <c r="B14" s="447"/>
      <c r="C14" s="473"/>
      <c r="D14" s="473"/>
      <c r="E14" s="473"/>
      <c r="F14" s="474">
        <v>40524</v>
      </c>
      <c r="G14" s="475">
        <v>44258</v>
      </c>
      <c r="H14" s="476">
        <v>45854</v>
      </c>
      <c r="I14" s="477">
        <v>46852</v>
      </c>
      <c r="J14" s="478"/>
      <c r="K14" s="475"/>
      <c r="L14" s="479"/>
    </row>
    <row r="15" spans="1:12" x14ac:dyDescent="0.25">
      <c r="A15" s="441"/>
      <c r="B15" s="480"/>
      <c r="C15" s="481"/>
      <c r="D15" s="481"/>
      <c r="E15" s="481"/>
      <c r="F15" s="482"/>
      <c r="G15" s="483"/>
      <c r="H15" s="484"/>
      <c r="I15" s="485"/>
      <c r="J15" s="486"/>
      <c r="K15" s="483"/>
      <c r="L15" s="487"/>
    </row>
    <row r="16" spans="1:12" x14ac:dyDescent="0.25">
      <c r="A16" s="463" t="s">
        <v>424</v>
      </c>
      <c r="B16" s="480"/>
      <c r="C16" s="481"/>
      <c r="D16" s="481"/>
      <c r="E16" s="481"/>
      <c r="F16" s="482"/>
      <c r="G16" s="483"/>
      <c r="H16" s="484"/>
      <c r="I16" s="485"/>
      <c r="J16" s="486"/>
      <c r="K16" s="483"/>
      <c r="L16" s="487"/>
    </row>
    <row r="17" spans="1:12" x14ac:dyDescent="0.25">
      <c r="A17" s="464" t="s">
        <v>425</v>
      </c>
      <c r="B17" s="433"/>
      <c r="C17" s="488"/>
      <c r="D17" s="488"/>
      <c r="E17" s="488"/>
      <c r="F17" s="489"/>
      <c r="G17" s="490"/>
      <c r="H17" s="491"/>
      <c r="I17" s="492"/>
      <c r="J17" s="493"/>
      <c r="K17" s="490"/>
      <c r="L17" s="494"/>
    </row>
    <row r="18" spans="1:12" x14ac:dyDescent="0.25">
      <c r="A18" s="495"/>
      <c r="B18" s="496"/>
      <c r="C18" s="497"/>
      <c r="D18" s="497"/>
      <c r="E18" s="497"/>
      <c r="F18" s="498"/>
      <c r="G18" s="499"/>
      <c r="H18" s="500"/>
      <c r="I18" s="501"/>
      <c r="J18" s="502"/>
      <c r="K18" s="499"/>
      <c r="L18" s="503"/>
    </row>
    <row r="19" spans="1:12" x14ac:dyDescent="0.25">
      <c r="A19" s="463" t="s">
        <v>426</v>
      </c>
      <c r="B19" s="480"/>
      <c r="C19" s="481"/>
      <c r="D19" s="481"/>
      <c r="E19" s="481"/>
      <c r="F19" s="482"/>
      <c r="G19" s="483"/>
      <c r="H19" s="484"/>
      <c r="I19" s="485"/>
      <c r="J19" s="486"/>
      <c r="K19" s="483"/>
      <c r="L19" s="487"/>
    </row>
    <row r="20" spans="1:12" x14ac:dyDescent="0.25">
      <c r="A20" s="464" t="s">
        <v>427</v>
      </c>
      <c r="B20" s="433"/>
      <c r="C20" s="488"/>
      <c r="D20" s="488"/>
      <c r="E20" s="488"/>
      <c r="F20" s="60">
        <v>546454</v>
      </c>
      <c r="G20" s="60">
        <v>846564</v>
      </c>
      <c r="H20" s="130">
        <v>864524</v>
      </c>
      <c r="I20" s="151">
        <v>845245</v>
      </c>
      <c r="J20" s="137"/>
      <c r="K20" s="60"/>
      <c r="L20" s="291"/>
    </row>
    <row r="21" spans="1:12" x14ac:dyDescent="0.25">
      <c r="A21" s="464" t="s">
        <v>428</v>
      </c>
      <c r="B21" s="433"/>
      <c r="C21" s="488"/>
      <c r="D21" s="488"/>
      <c r="E21" s="488"/>
      <c r="F21" s="60">
        <v>56845</v>
      </c>
      <c r="G21" s="60">
        <v>86548</v>
      </c>
      <c r="H21" s="130">
        <v>85487</v>
      </c>
      <c r="I21" s="151">
        <v>95485</v>
      </c>
      <c r="J21" s="137"/>
      <c r="K21" s="60"/>
      <c r="L21" s="291"/>
    </row>
    <row r="22" spans="1:12" x14ac:dyDescent="0.25">
      <c r="A22" s="464" t="s">
        <v>429</v>
      </c>
      <c r="B22" s="433"/>
      <c r="C22" s="488"/>
      <c r="D22" s="488"/>
      <c r="E22" s="488"/>
      <c r="F22" s="60">
        <v>123545</v>
      </c>
      <c r="G22" s="60">
        <v>125453</v>
      </c>
      <c r="H22" s="130">
        <v>135484</v>
      </c>
      <c r="I22" s="151">
        <v>245125</v>
      </c>
      <c r="J22" s="137"/>
      <c r="K22" s="60"/>
      <c r="L22" s="291"/>
    </row>
    <row r="23" spans="1:12" x14ac:dyDescent="0.25">
      <c r="A23" s="464" t="s">
        <v>430</v>
      </c>
      <c r="B23" s="433"/>
      <c r="C23" s="488"/>
      <c r="D23" s="488"/>
      <c r="E23" s="488"/>
      <c r="F23" s="60">
        <v>21541</v>
      </c>
      <c r="G23" s="60">
        <v>22451</v>
      </c>
      <c r="H23" s="130">
        <v>22586</v>
      </c>
      <c r="I23" s="151">
        <v>35415</v>
      </c>
      <c r="J23" s="137"/>
      <c r="K23" s="60"/>
      <c r="L23" s="291"/>
    </row>
    <row r="24" spans="1:12" x14ac:dyDescent="0.25">
      <c r="A24" s="472" t="s">
        <v>431</v>
      </c>
      <c r="B24" s="447"/>
      <c r="C24" s="504"/>
      <c r="D24" s="504"/>
      <c r="E24" s="504"/>
      <c r="F24" s="505"/>
      <c r="G24" s="505"/>
      <c r="H24" s="506"/>
      <c r="I24" s="507"/>
      <c r="J24" s="508"/>
      <c r="K24" s="505"/>
      <c r="L24" s="509"/>
    </row>
    <row r="25" spans="1:12" x14ac:dyDescent="0.25">
      <c r="A25" s="463"/>
      <c r="B25" s="480"/>
      <c r="C25" s="481"/>
      <c r="D25" s="481"/>
      <c r="E25" s="481"/>
      <c r="F25" s="482"/>
      <c r="G25" s="483"/>
      <c r="H25" s="484"/>
      <c r="I25" s="485"/>
      <c r="J25" s="486"/>
      <c r="K25" s="483"/>
      <c r="L25" s="487"/>
    </row>
    <row r="26" spans="1:12" x14ac:dyDescent="0.25">
      <c r="A26" s="463" t="s">
        <v>432</v>
      </c>
      <c r="B26" s="480"/>
      <c r="C26" s="481"/>
      <c r="D26" s="481"/>
      <c r="E26" s="481"/>
      <c r="F26" s="482"/>
      <c r="G26" s="483"/>
      <c r="H26" s="484"/>
      <c r="I26" s="485"/>
      <c r="J26" s="486"/>
      <c r="K26" s="483"/>
      <c r="L26" s="487"/>
    </row>
    <row r="27" spans="1:12" x14ac:dyDescent="0.25">
      <c r="A27" s="464" t="s">
        <v>433</v>
      </c>
      <c r="B27" s="433"/>
      <c r="C27" s="488"/>
      <c r="D27" s="488"/>
      <c r="E27" s="488"/>
      <c r="F27" s="510">
        <v>124521</v>
      </c>
      <c r="G27" s="511">
        <v>126548</v>
      </c>
      <c r="H27" s="512">
        <v>126954</v>
      </c>
      <c r="I27" s="513">
        <v>127458</v>
      </c>
      <c r="J27" s="514"/>
      <c r="K27" s="511"/>
      <c r="L27" s="515"/>
    </row>
    <row r="28" spans="1:12" x14ac:dyDescent="0.25">
      <c r="A28" s="464" t="s">
        <v>434</v>
      </c>
      <c r="B28" s="433"/>
      <c r="C28" s="516"/>
      <c r="D28" s="504"/>
      <c r="E28" s="504"/>
      <c r="F28" s="517">
        <v>23521</v>
      </c>
      <c r="G28" s="518">
        <v>21458</v>
      </c>
      <c r="H28" s="519">
        <v>24585</v>
      </c>
      <c r="I28" s="520">
        <v>25485</v>
      </c>
      <c r="J28" s="521"/>
      <c r="K28" s="518"/>
      <c r="L28" s="522"/>
    </row>
    <row r="29" spans="1:12" x14ac:dyDescent="0.25">
      <c r="A29" s="523" t="s">
        <v>435</v>
      </c>
      <c r="B29" s="433"/>
      <c r="C29" s="488">
        <f>SUM(C27:C28)</f>
        <v>0</v>
      </c>
      <c r="D29" s="488">
        <f t="shared" ref="D29:L29" si="2">SUM(D27:D28)</f>
        <v>0</v>
      </c>
      <c r="E29" s="488">
        <f t="shared" si="2"/>
        <v>0</v>
      </c>
      <c r="F29" s="510">
        <f t="shared" si="2"/>
        <v>148042</v>
      </c>
      <c r="G29" s="511">
        <f t="shared" si="2"/>
        <v>148006</v>
      </c>
      <c r="H29" s="512">
        <f t="shared" si="2"/>
        <v>151539</v>
      </c>
      <c r="I29" s="513">
        <f t="shared" si="2"/>
        <v>152943</v>
      </c>
      <c r="J29" s="514">
        <f t="shared" si="2"/>
        <v>0</v>
      </c>
      <c r="K29" s="511">
        <f t="shared" si="2"/>
        <v>0</v>
      </c>
      <c r="L29" s="515">
        <f t="shared" si="2"/>
        <v>0</v>
      </c>
    </row>
    <row r="30" spans="1:12" x14ac:dyDescent="0.25">
      <c r="A30" s="464" t="s">
        <v>436</v>
      </c>
      <c r="B30" s="433"/>
      <c r="C30" s="488"/>
      <c r="D30" s="488"/>
      <c r="E30" s="488"/>
      <c r="F30" s="510">
        <v>1252</v>
      </c>
      <c r="G30" s="511">
        <v>1258</v>
      </c>
      <c r="H30" s="512">
        <v>1458</v>
      </c>
      <c r="I30" s="513">
        <v>1452</v>
      </c>
      <c r="J30" s="514"/>
      <c r="K30" s="511"/>
      <c r="L30" s="515"/>
    </row>
    <row r="31" spans="1:12" x14ac:dyDescent="0.25">
      <c r="A31" s="464" t="s">
        <v>437</v>
      </c>
      <c r="B31" s="433"/>
      <c r="C31" s="488"/>
      <c r="D31" s="488"/>
      <c r="E31" s="488"/>
      <c r="F31" s="510">
        <v>2354</v>
      </c>
      <c r="G31" s="511">
        <v>2541</v>
      </c>
      <c r="H31" s="512">
        <v>2658</v>
      </c>
      <c r="I31" s="513">
        <v>2845</v>
      </c>
      <c r="J31" s="514"/>
      <c r="K31" s="511"/>
      <c r="L31" s="515"/>
    </row>
    <row r="32" spans="1:12" x14ac:dyDescent="0.25">
      <c r="A32" s="464" t="s">
        <v>438</v>
      </c>
      <c r="B32" s="433"/>
      <c r="C32" s="524"/>
      <c r="D32" s="488"/>
      <c r="E32" s="488"/>
      <c r="F32" s="510">
        <f>F27-F30-F31</f>
        <v>120915</v>
      </c>
      <c r="G32" s="510">
        <f>G27-G30-G31</f>
        <v>122749</v>
      </c>
      <c r="H32" s="510">
        <f>H27-H30-H31</f>
        <v>122838</v>
      </c>
      <c r="I32" s="510">
        <f>I27-I30-I31</f>
        <v>123161</v>
      </c>
      <c r="J32" s="514"/>
      <c r="K32" s="511"/>
      <c r="L32" s="515"/>
    </row>
    <row r="33" spans="1:12" x14ac:dyDescent="0.25">
      <c r="A33" s="525" t="s">
        <v>439</v>
      </c>
      <c r="B33" s="447"/>
      <c r="C33" s="526">
        <f>SUM(C30:C32)</f>
        <v>0</v>
      </c>
      <c r="D33" s="527">
        <f t="shared" ref="D33:L33" si="3">SUM(D30:D32)</f>
        <v>0</v>
      </c>
      <c r="E33" s="527">
        <f t="shared" si="3"/>
        <v>0</v>
      </c>
      <c r="F33" s="528">
        <f t="shared" si="3"/>
        <v>124521</v>
      </c>
      <c r="G33" s="529">
        <f t="shared" si="3"/>
        <v>126548</v>
      </c>
      <c r="H33" s="530">
        <f t="shared" si="3"/>
        <v>126954</v>
      </c>
      <c r="I33" s="531">
        <f t="shared" si="3"/>
        <v>127458</v>
      </c>
      <c r="J33" s="532">
        <f t="shared" si="3"/>
        <v>0</v>
      </c>
      <c r="K33" s="529">
        <f t="shared" si="3"/>
        <v>0</v>
      </c>
      <c r="L33" s="533">
        <f t="shared" si="3"/>
        <v>0</v>
      </c>
    </row>
    <row r="34" spans="1:12" x14ac:dyDescent="0.25">
      <c r="A34" s="441"/>
      <c r="B34" s="480"/>
      <c r="C34" s="456"/>
      <c r="D34" s="456"/>
      <c r="E34" s="456"/>
      <c r="F34" s="534"/>
      <c r="G34" s="535"/>
      <c r="H34" s="536"/>
      <c r="I34" s="537"/>
      <c r="J34" s="538"/>
      <c r="K34" s="535"/>
      <c r="L34" s="539"/>
    </row>
    <row r="35" spans="1:12" x14ac:dyDescent="0.25">
      <c r="A35" s="540" t="s">
        <v>440</v>
      </c>
      <c r="B35" s="480"/>
      <c r="C35" s="541"/>
      <c r="D35" s="541"/>
      <c r="E35" s="541"/>
      <c r="F35" s="391"/>
      <c r="G35" s="390"/>
      <c r="H35" s="542"/>
      <c r="I35" s="543"/>
      <c r="J35" s="411"/>
      <c r="K35" s="408"/>
      <c r="L35" s="409"/>
    </row>
    <row r="36" spans="1:12" x14ac:dyDescent="0.25">
      <c r="A36" s="441" t="s">
        <v>441</v>
      </c>
      <c r="B36" s="480"/>
      <c r="C36" s="544"/>
      <c r="D36" s="544"/>
      <c r="E36" s="544"/>
      <c r="F36" s="402"/>
      <c r="G36" s="400"/>
      <c r="H36" s="545"/>
      <c r="I36" s="546"/>
      <c r="J36" s="403"/>
      <c r="K36" s="400"/>
      <c r="L36" s="401"/>
    </row>
    <row r="37" spans="1:12" x14ac:dyDescent="0.25">
      <c r="A37" s="441" t="s">
        <v>442</v>
      </c>
      <c r="B37" s="480"/>
      <c r="C37" s="544"/>
      <c r="D37" s="544"/>
      <c r="E37" s="544"/>
      <c r="F37" s="402"/>
      <c r="G37" s="400"/>
      <c r="H37" s="545"/>
      <c r="I37" s="546"/>
      <c r="J37" s="403"/>
      <c r="K37" s="400"/>
      <c r="L37" s="401"/>
    </row>
    <row r="38" spans="1:12" x14ac:dyDescent="0.25">
      <c r="A38" s="441" t="s">
        <v>443</v>
      </c>
      <c r="B38" s="480"/>
      <c r="C38" s="547"/>
      <c r="D38" s="547"/>
      <c r="E38" s="547"/>
      <c r="F38" s="402"/>
      <c r="G38" s="400"/>
      <c r="H38" s="545"/>
      <c r="I38" s="546"/>
      <c r="J38" s="403"/>
      <c r="K38" s="400"/>
      <c r="L38" s="401"/>
    </row>
    <row r="39" spans="1:12" x14ac:dyDescent="0.25">
      <c r="A39" s="441" t="s">
        <v>444</v>
      </c>
      <c r="B39" s="480"/>
      <c r="C39" s="544"/>
      <c r="D39" s="544"/>
      <c r="E39" s="544"/>
      <c r="F39" s="548"/>
      <c r="G39" s="549"/>
      <c r="H39" s="550"/>
      <c r="I39" s="546"/>
      <c r="J39" s="551"/>
      <c r="K39" s="549"/>
      <c r="L39" s="552"/>
    </row>
    <row r="40" spans="1:12" x14ac:dyDescent="0.25">
      <c r="A40" s="441" t="s">
        <v>445</v>
      </c>
      <c r="B40" s="480"/>
      <c r="C40" s="544"/>
      <c r="D40" s="544"/>
      <c r="E40" s="544"/>
      <c r="F40" s="548"/>
      <c r="G40" s="549"/>
      <c r="H40" s="550"/>
      <c r="I40" s="546"/>
      <c r="J40" s="551"/>
      <c r="K40" s="549"/>
      <c r="L40" s="552"/>
    </row>
    <row r="41" spans="1:12" x14ac:dyDescent="0.25">
      <c r="A41" s="441" t="s">
        <v>446</v>
      </c>
      <c r="B41" s="480"/>
      <c r="C41" s="544"/>
      <c r="D41" s="544"/>
      <c r="E41" s="544"/>
      <c r="F41" s="548"/>
      <c r="G41" s="549"/>
      <c r="H41" s="550"/>
      <c r="I41" s="546"/>
      <c r="J41" s="551"/>
      <c r="K41" s="549"/>
      <c r="L41" s="552"/>
    </row>
    <row r="42" spans="1:12" x14ac:dyDescent="0.25">
      <c r="A42" s="553"/>
      <c r="B42" s="480"/>
      <c r="C42" s="456"/>
      <c r="D42" s="456"/>
      <c r="E42" s="456"/>
      <c r="F42" s="554"/>
      <c r="G42" s="555"/>
      <c r="H42" s="542"/>
      <c r="I42" s="556"/>
      <c r="J42" s="393"/>
      <c r="K42" s="390"/>
      <c r="L42" s="392"/>
    </row>
    <row r="43" spans="1:12" x14ac:dyDescent="0.25">
      <c r="A43" s="540" t="s">
        <v>447</v>
      </c>
      <c r="B43" s="480"/>
      <c r="C43" s="456"/>
      <c r="D43" s="456"/>
      <c r="E43" s="456"/>
      <c r="F43" s="554"/>
      <c r="G43" s="555"/>
      <c r="H43" s="542"/>
      <c r="I43" s="556"/>
      <c r="J43" s="393"/>
      <c r="K43" s="390"/>
      <c r="L43" s="392"/>
    </row>
    <row r="44" spans="1:12" x14ac:dyDescent="0.25">
      <c r="A44" s="441" t="s">
        <v>448</v>
      </c>
      <c r="B44" s="480"/>
      <c r="C44" s="544"/>
      <c r="D44" s="544"/>
      <c r="E44" s="544"/>
      <c r="F44" s="402"/>
      <c r="G44" s="400"/>
      <c r="H44" s="545"/>
      <c r="I44" s="546"/>
      <c r="J44" s="403"/>
      <c r="K44" s="400"/>
      <c r="L44" s="401"/>
    </row>
    <row r="45" spans="1:12" x14ac:dyDescent="0.25">
      <c r="A45" s="441" t="s">
        <v>449</v>
      </c>
      <c r="B45" s="480"/>
      <c r="C45" s="544"/>
      <c r="D45" s="544"/>
      <c r="E45" s="544"/>
      <c r="F45" s="402"/>
      <c r="G45" s="400"/>
      <c r="H45" s="545"/>
      <c r="I45" s="546"/>
      <c r="J45" s="403"/>
      <c r="K45" s="400"/>
      <c r="L45" s="401"/>
    </row>
    <row r="46" spans="1:12" x14ac:dyDescent="0.25">
      <c r="A46" s="441" t="s">
        <v>450</v>
      </c>
      <c r="B46" s="480"/>
      <c r="C46" s="544"/>
      <c r="D46" s="544"/>
      <c r="E46" s="544"/>
      <c r="F46" s="402"/>
      <c r="G46" s="400"/>
      <c r="H46" s="545"/>
      <c r="I46" s="546"/>
      <c r="J46" s="403"/>
      <c r="K46" s="400"/>
      <c r="L46" s="401"/>
    </row>
    <row r="47" spans="1:12" x14ac:dyDescent="0.25">
      <c r="A47" s="441" t="s">
        <v>451</v>
      </c>
      <c r="B47" s="480"/>
      <c r="C47" s="544"/>
      <c r="D47" s="544"/>
      <c r="E47" s="544"/>
      <c r="F47" s="402"/>
      <c r="G47" s="400"/>
      <c r="H47" s="545"/>
      <c r="I47" s="546"/>
      <c r="J47" s="403"/>
      <c r="K47" s="400"/>
      <c r="L47" s="401"/>
    </row>
    <row r="48" spans="1:12" x14ac:dyDescent="0.25">
      <c r="A48" s="441" t="s">
        <v>452</v>
      </c>
      <c r="B48" s="480"/>
      <c r="C48" s="544"/>
      <c r="D48" s="544"/>
      <c r="E48" s="544"/>
      <c r="F48" s="402"/>
      <c r="G48" s="400"/>
      <c r="H48" s="545"/>
      <c r="I48" s="546"/>
      <c r="J48" s="403"/>
      <c r="K48" s="400"/>
      <c r="L48" s="401"/>
    </row>
    <row r="49" spans="1:12" x14ac:dyDescent="0.25">
      <c r="A49" s="557"/>
      <c r="B49" s="558"/>
      <c r="C49" s="559"/>
      <c r="D49" s="559"/>
      <c r="E49" s="559"/>
      <c r="F49" s="560"/>
      <c r="G49" s="561"/>
      <c r="H49" s="562"/>
      <c r="I49" s="563"/>
      <c r="J49" s="564"/>
      <c r="K49" s="565"/>
      <c r="L49" s="566"/>
    </row>
    <row r="50" spans="1:12" x14ac:dyDescent="0.25">
      <c r="A50" s="567" t="str">
        <f>head27a</f>
        <v>References</v>
      </c>
      <c r="B50" s="118"/>
      <c r="C50" s="118"/>
      <c r="D50" s="118"/>
      <c r="E50" s="118"/>
      <c r="F50" s="118"/>
      <c r="G50" s="118"/>
      <c r="H50" s="118"/>
      <c r="I50" s="118"/>
      <c r="J50" s="118"/>
      <c r="K50" s="118"/>
      <c r="L50" s="118"/>
    </row>
    <row r="51" spans="1:12" x14ac:dyDescent="0.25">
      <c r="A51" s="419" t="s">
        <v>453</v>
      </c>
      <c r="B51" s="118"/>
      <c r="C51" s="118"/>
      <c r="D51" s="118"/>
      <c r="E51" s="118"/>
      <c r="F51" s="118"/>
      <c r="G51" s="118"/>
      <c r="H51" s="118"/>
      <c r="I51" s="118"/>
      <c r="J51" s="118"/>
      <c r="K51" s="118"/>
      <c r="L51" s="118"/>
    </row>
    <row r="52" spans="1:12" x14ac:dyDescent="0.25">
      <c r="A52" s="419" t="s">
        <v>454</v>
      </c>
      <c r="B52" s="118"/>
      <c r="C52" s="118"/>
      <c r="D52" s="118"/>
      <c r="E52" s="118"/>
      <c r="F52" s="118"/>
      <c r="G52" s="118"/>
      <c r="H52" s="118"/>
      <c r="I52" s="118"/>
      <c r="J52" s="118"/>
      <c r="K52" s="118"/>
      <c r="L52" s="118"/>
    </row>
    <row r="53" spans="1:12" x14ac:dyDescent="0.25">
      <c r="A53" s="419" t="s">
        <v>455</v>
      </c>
      <c r="B53" s="118"/>
      <c r="C53" s="118"/>
      <c r="D53" s="118"/>
      <c r="E53" s="118"/>
      <c r="F53" s="118"/>
      <c r="G53" s="118"/>
      <c r="H53" s="118"/>
      <c r="I53" s="118"/>
      <c r="J53" s="118"/>
      <c r="K53" s="118"/>
      <c r="L53" s="118"/>
    </row>
    <row r="54" spans="1:12" x14ac:dyDescent="0.25">
      <c r="A54" s="419" t="s">
        <v>456</v>
      </c>
      <c r="B54" s="118"/>
      <c r="C54" s="118"/>
      <c r="D54" s="118"/>
      <c r="E54" s="118"/>
      <c r="F54" s="118"/>
      <c r="G54" s="118"/>
      <c r="H54" s="118"/>
      <c r="I54" s="118"/>
      <c r="J54" s="118"/>
      <c r="K54" s="118"/>
      <c r="L54" s="118"/>
    </row>
    <row r="55" spans="1:12" x14ac:dyDescent="0.25">
      <c r="A55" s="419" t="s">
        <v>457</v>
      </c>
      <c r="B55" s="118"/>
      <c r="C55" s="118"/>
      <c r="D55" s="118"/>
      <c r="E55" s="118"/>
      <c r="F55" s="118"/>
      <c r="G55" s="118"/>
      <c r="H55" s="118"/>
      <c r="I55" s="118"/>
      <c r="J55" s="118"/>
      <c r="K55" s="118"/>
      <c r="L55" s="118"/>
    </row>
    <row r="56" spans="1:12" x14ac:dyDescent="0.25">
      <c r="A56" s="568" t="s">
        <v>458</v>
      </c>
      <c r="B56" s="15"/>
      <c r="C56" s="15"/>
      <c r="D56" s="15"/>
      <c r="E56" s="15"/>
      <c r="F56" s="15"/>
      <c r="G56" s="15"/>
      <c r="H56" s="15"/>
      <c r="I56" s="15"/>
      <c r="J56" s="15"/>
      <c r="K56" s="15"/>
      <c r="L56" s="15"/>
    </row>
    <row r="57" spans="1:12" x14ac:dyDescent="0.25">
      <c r="A57" s="568" t="s">
        <v>459</v>
      </c>
      <c r="B57" s="15"/>
      <c r="C57" s="15"/>
      <c r="D57" s="15"/>
      <c r="E57" s="15"/>
      <c r="F57" s="31"/>
      <c r="G57" s="31"/>
      <c r="H57" s="31"/>
      <c r="I57" s="31"/>
      <c r="J57" s="31"/>
      <c r="K57" s="31"/>
      <c r="L57" s="31"/>
    </row>
  </sheetData>
  <mergeCells count="1">
    <mergeCell ref="J2:L2"/>
  </mergeCells>
  <pageMargins left="0.7" right="0.7" top="0.75" bottom="0.75" header="0.3" footer="0.3"/>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53"/>
  <sheetViews>
    <sheetView workbookViewId="0"/>
  </sheetViews>
  <sheetFormatPr defaultRowHeight="15" x14ac:dyDescent="0.25"/>
  <cols>
    <col min="1" max="1" width="30.7109375" style="755" customWidth="1"/>
    <col min="2" max="2" width="3" style="755" customWidth="1"/>
    <col min="3" max="11" width="9.28515625" style="755" customWidth="1"/>
    <col min="12" max="16384" width="9.140625" style="755"/>
  </cols>
  <sheetData>
    <row r="1" spans="1:11" x14ac:dyDescent="0.25">
      <c r="A1" s="754" t="s">
        <v>547</v>
      </c>
      <c r="B1" s="754"/>
      <c r="C1" s="754"/>
      <c r="D1" s="754"/>
      <c r="E1" s="754"/>
      <c r="F1" s="754"/>
      <c r="G1" s="754"/>
      <c r="H1" s="754"/>
      <c r="I1" s="754"/>
      <c r="J1" s="754"/>
      <c r="K1" s="754"/>
    </row>
    <row r="2" spans="1:11" x14ac:dyDescent="0.25">
      <c r="A2" s="756" t="s">
        <v>35</v>
      </c>
      <c r="B2" s="757" t="s">
        <v>128</v>
      </c>
      <c r="C2" s="758" t="s">
        <v>117</v>
      </c>
      <c r="D2" s="759" t="s">
        <v>118</v>
      </c>
      <c r="E2" s="760" t="s">
        <v>119</v>
      </c>
      <c r="F2" s="2538" t="s">
        <v>120</v>
      </c>
      <c r="G2" s="2539"/>
      <c r="H2" s="2540"/>
      <c r="I2" s="2541" t="s">
        <v>546</v>
      </c>
      <c r="J2" s="2542"/>
      <c r="K2" s="2543"/>
    </row>
    <row r="3" spans="1:11" ht="25.5" x14ac:dyDescent="0.25">
      <c r="A3" s="761" t="s">
        <v>130</v>
      </c>
      <c r="B3" s="762"/>
      <c r="C3" s="763" t="s">
        <v>539</v>
      </c>
      <c r="D3" s="764" t="s">
        <v>539</v>
      </c>
      <c r="E3" s="765" t="s">
        <v>539</v>
      </c>
      <c r="F3" s="766" t="s">
        <v>98</v>
      </c>
      <c r="G3" s="763" t="s">
        <v>540</v>
      </c>
      <c r="H3" s="765" t="s">
        <v>541</v>
      </c>
      <c r="I3" s="766" t="s">
        <v>543</v>
      </c>
      <c r="J3" s="763" t="s">
        <v>544</v>
      </c>
      <c r="K3" s="765" t="s">
        <v>545</v>
      </c>
    </row>
    <row r="4" spans="1:11" x14ac:dyDescent="0.25">
      <c r="A4" s="767" t="s">
        <v>229</v>
      </c>
      <c r="B4" s="768" t="s">
        <v>230</v>
      </c>
      <c r="C4" s="769"/>
      <c r="D4" s="769"/>
      <c r="E4" s="770"/>
      <c r="F4" s="771"/>
      <c r="G4" s="769"/>
      <c r="H4" s="772"/>
      <c r="I4" s="773"/>
      <c r="J4" s="769"/>
      <c r="K4" s="770"/>
    </row>
    <row r="5" spans="1:11" x14ac:dyDescent="0.25">
      <c r="A5" s="774"/>
      <c r="B5" s="775"/>
      <c r="C5" s="776"/>
      <c r="D5" s="776"/>
      <c r="E5" s="777"/>
      <c r="F5" s="778"/>
      <c r="G5" s="776"/>
      <c r="H5" s="779"/>
      <c r="I5" s="780"/>
      <c r="J5" s="776"/>
      <c r="K5" s="777"/>
    </row>
    <row r="6" spans="1:11" x14ac:dyDescent="0.25">
      <c r="A6" s="774" t="s">
        <v>231</v>
      </c>
      <c r="B6" s="775"/>
      <c r="C6" s="776"/>
      <c r="D6" s="776"/>
      <c r="E6" s="777"/>
      <c r="F6" s="778"/>
      <c r="G6" s="776"/>
      <c r="H6" s="779"/>
      <c r="I6" s="780"/>
      <c r="J6" s="776"/>
      <c r="K6" s="777"/>
    </row>
    <row r="7" spans="1:11" x14ac:dyDescent="0.25">
      <c r="A7" s="781" t="s">
        <v>232</v>
      </c>
      <c r="B7" s="775"/>
      <c r="C7" s="776">
        <f>SUM(C8:C14)</f>
        <v>42676866</v>
      </c>
      <c r="D7" s="776">
        <f t="shared" ref="D7:K7" si="0">SUM(D8:D14)</f>
        <v>37923324</v>
      </c>
      <c r="E7" s="777">
        <f t="shared" si="0"/>
        <v>33976708</v>
      </c>
      <c r="F7" s="778">
        <f t="shared" si="0"/>
        <v>0</v>
      </c>
      <c r="G7" s="776">
        <f t="shared" si="0"/>
        <v>0</v>
      </c>
      <c r="H7" s="779">
        <f t="shared" si="0"/>
        <v>24756454.390000001</v>
      </c>
      <c r="I7" s="780">
        <f t="shared" si="0"/>
        <v>0</v>
      </c>
      <c r="J7" s="776">
        <f t="shared" si="0"/>
        <v>0</v>
      </c>
      <c r="K7" s="777">
        <f t="shared" si="0"/>
        <v>0</v>
      </c>
    </row>
    <row r="8" spans="1:11" x14ac:dyDescent="0.25">
      <c r="A8" s="782" t="s">
        <v>250</v>
      </c>
      <c r="B8" s="775" t="str">
        <f t="shared" ref="B8:B13" si="1">IF(A8="  Levy replacement",3,"")</f>
        <v/>
      </c>
      <c r="C8" s="783">
        <v>32155455</v>
      </c>
      <c r="D8" s="783">
        <v>28654854</v>
      </c>
      <c r="E8" s="784">
        <v>21564856</v>
      </c>
      <c r="F8" s="785"/>
      <c r="G8" s="783"/>
      <c r="H8" s="783">
        <v>17302685</v>
      </c>
      <c r="I8" s="786"/>
      <c r="J8" s="783"/>
      <c r="K8" s="784"/>
    </row>
    <row r="9" spans="1:11" x14ac:dyDescent="0.25">
      <c r="A9" s="782" t="s">
        <v>251</v>
      </c>
      <c r="B9" s="775" t="str">
        <f t="shared" si="1"/>
        <v/>
      </c>
      <c r="C9" s="787">
        <v>3545645</v>
      </c>
      <c r="D9" s="787">
        <v>2354562</v>
      </c>
      <c r="E9" s="788">
        <v>4524356</v>
      </c>
      <c r="F9" s="789"/>
      <c r="G9" s="783"/>
      <c r="H9" s="783">
        <v>2182400.15</v>
      </c>
      <c r="I9" s="790"/>
      <c r="J9" s="787"/>
      <c r="K9" s="788"/>
    </row>
    <row r="10" spans="1:11" x14ac:dyDescent="0.25">
      <c r="A10" s="782" t="s">
        <v>254</v>
      </c>
      <c r="B10" s="775"/>
      <c r="C10" s="787">
        <v>4852345</v>
      </c>
      <c r="D10" s="787">
        <v>4568555</v>
      </c>
      <c r="E10" s="788">
        <v>6665484</v>
      </c>
      <c r="F10" s="789"/>
      <c r="G10" s="783"/>
      <c r="H10" s="783">
        <v>4283029.24</v>
      </c>
      <c r="I10" s="790"/>
      <c r="J10" s="787"/>
      <c r="K10" s="788"/>
    </row>
    <row r="11" spans="1:11" x14ac:dyDescent="0.25">
      <c r="A11" s="782" t="s">
        <v>253</v>
      </c>
      <c r="B11" s="775">
        <f t="shared" si="1"/>
        <v>3</v>
      </c>
      <c r="C11" s="787">
        <v>2123421</v>
      </c>
      <c r="D11" s="787">
        <v>2345353</v>
      </c>
      <c r="E11" s="788">
        <v>1222012</v>
      </c>
      <c r="F11" s="789"/>
      <c r="G11" s="783"/>
      <c r="H11" s="783">
        <v>988340</v>
      </c>
      <c r="I11" s="790"/>
      <c r="J11" s="787"/>
      <c r="K11" s="788"/>
    </row>
    <row r="12" spans="1:11" x14ac:dyDescent="0.25">
      <c r="B12" s="775" t="str">
        <f>IF(A10="  Levy replacement",3,"")</f>
        <v/>
      </c>
      <c r="C12" s="787"/>
      <c r="D12" s="787"/>
      <c r="E12" s="788"/>
      <c r="F12" s="789"/>
      <c r="G12" s="783"/>
      <c r="H12" s="783"/>
      <c r="I12" s="790"/>
      <c r="J12" s="787"/>
      <c r="K12" s="788"/>
    </row>
    <row r="13" spans="1:11" x14ac:dyDescent="0.25">
      <c r="A13" s="782"/>
      <c r="B13" s="775" t="str">
        <f t="shared" si="1"/>
        <v/>
      </c>
      <c r="C13" s="787"/>
      <c r="D13" s="787"/>
      <c r="E13" s="788"/>
      <c r="F13" s="789"/>
      <c r="G13" s="787"/>
      <c r="H13" s="791"/>
      <c r="I13" s="790"/>
      <c r="J13" s="787"/>
      <c r="K13" s="788"/>
    </row>
    <row r="14" spans="1:11" x14ac:dyDescent="0.25">
      <c r="A14" s="782" t="s">
        <v>233</v>
      </c>
      <c r="B14" s="775"/>
      <c r="C14" s="792"/>
      <c r="D14" s="792"/>
      <c r="E14" s="793"/>
      <c r="F14" s="794"/>
      <c r="G14" s="792"/>
      <c r="H14" s="795"/>
      <c r="I14" s="796"/>
      <c r="J14" s="792"/>
      <c r="K14" s="793"/>
    </row>
    <row r="15" spans="1:11" x14ac:dyDescent="0.25">
      <c r="A15" s="781" t="s">
        <v>234</v>
      </c>
      <c r="B15" s="775"/>
      <c r="C15" s="776">
        <f>SUM(C16:C20)</f>
        <v>9569678</v>
      </c>
      <c r="D15" s="776">
        <f t="shared" ref="D15:K15" si="2">SUM(D16:D20)</f>
        <v>18703273</v>
      </c>
      <c r="E15" s="777">
        <f t="shared" si="2"/>
        <v>18924800</v>
      </c>
      <c r="F15" s="778">
        <f t="shared" si="2"/>
        <v>0</v>
      </c>
      <c r="G15" s="776">
        <f t="shared" si="2"/>
        <v>0</v>
      </c>
      <c r="H15" s="779">
        <f t="shared" si="2"/>
        <v>5994433.3200000003</v>
      </c>
      <c r="I15" s="780">
        <f t="shared" si="2"/>
        <v>0</v>
      </c>
      <c r="J15" s="776">
        <f t="shared" si="2"/>
        <v>0</v>
      </c>
      <c r="K15" s="777">
        <f t="shared" si="2"/>
        <v>0</v>
      </c>
    </row>
    <row r="16" spans="1:11" x14ac:dyDescent="0.25">
      <c r="A16" s="782" t="s">
        <v>255</v>
      </c>
      <c r="B16" s="775" t="str">
        <f>IF(A16="  Housing",4,"")</f>
        <v/>
      </c>
      <c r="C16" s="783">
        <v>5648454</v>
      </c>
      <c r="D16" s="783">
        <v>6545324</v>
      </c>
      <c r="E16" s="784">
        <v>8645268</v>
      </c>
      <c r="F16" s="785"/>
      <c r="G16" s="783"/>
      <c r="H16" s="783">
        <v>3785700.18</v>
      </c>
      <c r="I16" s="786"/>
      <c r="J16" s="783"/>
      <c r="K16" s="784"/>
    </row>
    <row r="17" spans="1:11" x14ac:dyDescent="0.25">
      <c r="A17" s="782" t="s">
        <v>256</v>
      </c>
      <c r="B17" s="775">
        <f>IF(A17="  Housing",4,"")</f>
        <v>4</v>
      </c>
      <c r="C17" s="787">
        <v>2354325</v>
      </c>
      <c r="D17" s="787">
        <v>3214562</v>
      </c>
      <c r="E17" s="788">
        <v>4865422</v>
      </c>
      <c r="F17" s="789"/>
      <c r="G17" s="783"/>
      <c r="H17" s="783">
        <v>1501677.1</v>
      </c>
      <c r="I17" s="790"/>
      <c r="J17" s="787"/>
      <c r="K17" s="788"/>
    </row>
    <row r="18" spans="1:11" x14ac:dyDescent="0.25">
      <c r="A18" s="782" t="s">
        <v>257</v>
      </c>
      <c r="B18" s="775" t="str">
        <f>IF(A18="  Housing",4,"")</f>
        <v/>
      </c>
      <c r="C18" s="787">
        <v>212354</v>
      </c>
      <c r="D18" s="787">
        <v>456845</v>
      </c>
      <c r="E18" s="788">
        <v>845654</v>
      </c>
      <c r="F18" s="789"/>
      <c r="G18" s="783"/>
      <c r="H18" s="783">
        <v>218547.5</v>
      </c>
      <c r="I18" s="790"/>
      <c r="J18" s="787"/>
      <c r="K18" s="788"/>
    </row>
    <row r="19" spans="1:11" x14ac:dyDescent="0.25">
      <c r="A19" s="782" t="s">
        <v>258</v>
      </c>
      <c r="B19" s="775" t="str">
        <f>IF(A19="  Housing",4,"")</f>
        <v/>
      </c>
      <c r="C19" s="787">
        <v>1354545</v>
      </c>
      <c r="D19" s="787">
        <v>8486542</v>
      </c>
      <c r="E19" s="788">
        <v>4568456</v>
      </c>
      <c r="F19" s="789"/>
      <c r="G19" s="783"/>
      <c r="H19" s="783">
        <v>488508.54</v>
      </c>
      <c r="I19" s="790"/>
      <c r="J19" s="787"/>
      <c r="K19" s="788"/>
    </row>
    <row r="20" spans="1:11" x14ac:dyDescent="0.25">
      <c r="A20" s="782" t="str">
        <f>A14</f>
        <v xml:space="preserve">  Other transfers/grants [insert description]</v>
      </c>
      <c r="B20" s="775"/>
      <c r="C20" s="792"/>
      <c r="D20" s="792"/>
      <c r="E20" s="793"/>
      <c r="F20" s="794"/>
      <c r="G20" s="792"/>
      <c r="H20" s="795"/>
      <c r="I20" s="796"/>
      <c r="J20" s="792"/>
      <c r="K20" s="793"/>
    </row>
    <row r="21" spans="1:11" x14ac:dyDescent="0.25">
      <c r="A21" s="781" t="s">
        <v>235</v>
      </c>
      <c r="B21" s="775"/>
      <c r="C21" s="776">
        <f>SUM(C22:C23)</f>
        <v>0</v>
      </c>
      <c r="D21" s="776">
        <f t="shared" ref="D21:K21" si="3">SUM(D22:D23)</f>
        <v>0</v>
      </c>
      <c r="E21" s="777">
        <f t="shared" si="3"/>
        <v>0</v>
      </c>
      <c r="F21" s="778">
        <f t="shared" si="3"/>
        <v>0</v>
      </c>
      <c r="G21" s="776">
        <f t="shared" si="3"/>
        <v>0</v>
      </c>
      <c r="H21" s="779">
        <f t="shared" si="3"/>
        <v>0</v>
      </c>
      <c r="I21" s="780">
        <f t="shared" si="3"/>
        <v>0</v>
      </c>
      <c r="J21" s="776">
        <f t="shared" si="3"/>
        <v>0</v>
      </c>
      <c r="K21" s="777">
        <f t="shared" si="3"/>
        <v>0</v>
      </c>
    </row>
    <row r="22" spans="1:11" x14ac:dyDescent="0.25">
      <c r="A22" s="797" t="s">
        <v>236</v>
      </c>
      <c r="B22" s="775"/>
      <c r="C22" s="783"/>
      <c r="D22" s="783"/>
      <c r="E22" s="784"/>
      <c r="F22" s="785"/>
      <c r="G22" s="783"/>
      <c r="H22" s="798"/>
      <c r="I22" s="786"/>
      <c r="J22" s="783"/>
      <c r="K22" s="784"/>
    </row>
    <row r="23" spans="1:11" x14ac:dyDescent="0.25">
      <c r="A23" s="797"/>
      <c r="B23" s="775"/>
      <c r="C23" s="792"/>
      <c r="D23" s="792"/>
      <c r="E23" s="793"/>
      <c r="F23" s="794"/>
      <c r="G23" s="792"/>
      <c r="H23" s="795"/>
      <c r="I23" s="796"/>
      <c r="J23" s="792"/>
      <c r="K23" s="793"/>
    </row>
    <row r="24" spans="1:11" x14ac:dyDescent="0.25">
      <c r="A24" s="781" t="s">
        <v>237</v>
      </c>
      <c r="B24" s="775"/>
      <c r="C24" s="776">
        <f>SUM(C25:C26)</f>
        <v>0</v>
      </c>
      <c r="D24" s="776">
        <f t="shared" ref="D24:K24" si="4">SUM(D25:D26)</f>
        <v>0</v>
      </c>
      <c r="E24" s="777">
        <f t="shared" si="4"/>
        <v>0</v>
      </c>
      <c r="F24" s="778">
        <f t="shared" si="4"/>
        <v>0</v>
      </c>
      <c r="G24" s="776">
        <f t="shared" si="4"/>
        <v>0</v>
      </c>
      <c r="H24" s="779">
        <f t="shared" si="4"/>
        <v>0</v>
      </c>
      <c r="I24" s="780">
        <f t="shared" si="4"/>
        <v>0</v>
      </c>
      <c r="J24" s="776">
        <f t="shared" si="4"/>
        <v>0</v>
      </c>
      <c r="K24" s="777">
        <f t="shared" si="4"/>
        <v>0</v>
      </c>
    </row>
    <row r="25" spans="1:11" x14ac:dyDescent="0.25">
      <c r="A25" s="797" t="s">
        <v>236</v>
      </c>
      <c r="B25" s="775"/>
      <c r="C25" s="783"/>
      <c r="D25" s="783"/>
      <c r="E25" s="784"/>
      <c r="F25" s="785"/>
      <c r="G25" s="783"/>
      <c r="H25" s="798"/>
      <c r="I25" s="786"/>
      <c r="J25" s="783"/>
      <c r="K25" s="784"/>
    </row>
    <row r="26" spans="1:11" x14ac:dyDescent="0.25">
      <c r="A26" s="797"/>
      <c r="B26" s="775"/>
      <c r="C26" s="792"/>
      <c r="D26" s="792"/>
      <c r="E26" s="793"/>
      <c r="F26" s="794"/>
      <c r="G26" s="792"/>
      <c r="H26" s="795"/>
      <c r="I26" s="796"/>
      <c r="J26" s="792"/>
      <c r="K26" s="793"/>
    </row>
    <row r="27" spans="1:11" x14ac:dyDescent="0.25">
      <c r="A27" s="799" t="s">
        <v>238</v>
      </c>
      <c r="B27" s="800">
        <v>5</v>
      </c>
      <c r="C27" s="801">
        <f>C7+C15+C21+C24</f>
        <v>52246544</v>
      </c>
      <c r="D27" s="801">
        <f t="shared" ref="D27:K27" si="5">D7+D15+D21+D24</f>
        <v>56626597</v>
      </c>
      <c r="E27" s="802">
        <f t="shared" si="5"/>
        <v>52901508</v>
      </c>
      <c r="F27" s="803">
        <f t="shared" si="5"/>
        <v>0</v>
      </c>
      <c r="G27" s="801">
        <f t="shared" si="5"/>
        <v>0</v>
      </c>
      <c r="H27" s="804">
        <f t="shared" si="5"/>
        <v>30750887.710000001</v>
      </c>
      <c r="I27" s="805">
        <f t="shared" si="5"/>
        <v>0</v>
      </c>
      <c r="J27" s="801">
        <f t="shared" si="5"/>
        <v>0</v>
      </c>
      <c r="K27" s="802">
        <f t="shared" si="5"/>
        <v>0</v>
      </c>
    </row>
    <row r="28" spans="1:11" x14ac:dyDescent="0.25">
      <c r="A28" s="806"/>
      <c r="B28" s="775"/>
      <c r="C28" s="807"/>
      <c r="D28" s="807"/>
      <c r="E28" s="808"/>
      <c r="F28" s="809"/>
      <c r="G28" s="807"/>
      <c r="H28" s="810"/>
      <c r="I28" s="811"/>
      <c r="J28" s="807"/>
      <c r="K28" s="808"/>
    </row>
    <row r="29" spans="1:11" x14ac:dyDescent="0.25">
      <c r="A29" s="774" t="s">
        <v>239</v>
      </c>
      <c r="B29" s="775"/>
      <c r="C29" s="807"/>
      <c r="D29" s="807"/>
      <c r="E29" s="808"/>
      <c r="F29" s="809"/>
      <c r="G29" s="807"/>
      <c r="H29" s="810"/>
      <c r="I29" s="811"/>
      <c r="J29" s="807"/>
      <c r="K29" s="808"/>
    </row>
    <row r="30" spans="1:11" x14ac:dyDescent="0.25">
      <c r="A30" s="781" t="str">
        <f>A7</f>
        <v>National Government:</v>
      </c>
      <c r="B30" s="775"/>
      <c r="C30" s="776">
        <f>SUM(C31:C36)</f>
        <v>140405618</v>
      </c>
      <c r="D30" s="776">
        <f t="shared" ref="D30:K30" si="6">SUM(D31:D36)</f>
        <v>148102581</v>
      </c>
      <c r="E30" s="777">
        <f t="shared" si="6"/>
        <v>91574631</v>
      </c>
      <c r="F30" s="778">
        <f t="shared" si="6"/>
        <v>0</v>
      </c>
      <c r="G30" s="776">
        <f t="shared" si="6"/>
        <v>0</v>
      </c>
      <c r="H30" s="779">
        <f t="shared" si="6"/>
        <v>95087006.919999987</v>
      </c>
      <c r="I30" s="780">
        <f t="shared" si="6"/>
        <v>0</v>
      </c>
      <c r="J30" s="776">
        <f t="shared" si="6"/>
        <v>0</v>
      </c>
      <c r="K30" s="777">
        <f t="shared" si="6"/>
        <v>0</v>
      </c>
    </row>
    <row r="31" spans="1:11" x14ac:dyDescent="0.25">
      <c r="A31" s="782" t="s">
        <v>259</v>
      </c>
      <c r="B31" s="775"/>
      <c r="C31" s="783">
        <v>77778564</v>
      </c>
      <c r="D31" s="783">
        <v>56845684</v>
      </c>
      <c r="E31" s="784">
        <v>68455624</v>
      </c>
      <c r="F31" s="785"/>
      <c r="G31" s="783"/>
      <c r="H31" s="783">
        <v>77083707.599999994</v>
      </c>
      <c r="I31" s="786"/>
      <c r="J31" s="783"/>
      <c r="K31" s="784"/>
    </row>
    <row r="32" spans="1:11" x14ac:dyDescent="0.25">
      <c r="A32" s="782" t="s">
        <v>260</v>
      </c>
      <c r="B32" s="775"/>
      <c r="C32" s="787">
        <v>56485644</v>
      </c>
      <c r="D32" s="787">
        <v>85844568</v>
      </c>
      <c r="E32" s="788">
        <v>20215642</v>
      </c>
      <c r="F32" s="789"/>
      <c r="G32" s="783"/>
      <c r="H32" s="783">
        <v>13733481.6</v>
      </c>
      <c r="I32" s="790"/>
      <c r="J32" s="787"/>
      <c r="K32" s="788"/>
    </row>
    <row r="33" spans="1:11" x14ac:dyDescent="0.25">
      <c r="A33" s="782" t="s">
        <v>261</v>
      </c>
      <c r="B33" s="775"/>
      <c r="C33" s="787">
        <v>456845</v>
      </c>
      <c r="D33" s="787">
        <v>546845</v>
      </c>
      <c r="E33" s="788">
        <v>546844</v>
      </c>
      <c r="F33" s="789"/>
      <c r="G33" s="783"/>
      <c r="H33" s="783">
        <v>813729.07</v>
      </c>
      <c r="I33" s="790"/>
      <c r="J33" s="787"/>
      <c r="K33" s="788"/>
    </row>
    <row r="34" spans="1:11" x14ac:dyDescent="0.25">
      <c r="A34" s="782" t="s">
        <v>262</v>
      </c>
      <c r="B34" s="775"/>
      <c r="C34" s="787">
        <v>5684565</v>
      </c>
      <c r="D34" s="787">
        <v>4865484</v>
      </c>
      <c r="E34" s="788">
        <v>2356521</v>
      </c>
      <c r="F34" s="789"/>
      <c r="G34" s="783"/>
      <c r="H34" s="783">
        <v>3456088.65</v>
      </c>
      <c r="I34" s="790"/>
      <c r="J34" s="787"/>
      <c r="K34" s="788"/>
    </row>
    <row r="35" spans="1:11" x14ac:dyDescent="0.25">
      <c r="A35" s="782"/>
      <c r="B35" s="775"/>
      <c r="C35" s="787"/>
      <c r="D35" s="787"/>
      <c r="E35" s="788"/>
      <c r="F35" s="789"/>
      <c r="G35" s="787"/>
      <c r="H35" s="791"/>
      <c r="I35" s="790"/>
      <c r="J35" s="787"/>
      <c r="K35" s="788"/>
    </row>
    <row r="36" spans="1:11" x14ac:dyDescent="0.25">
      <c r="A36" s="782" t="s">
        <v>240</v>
      </c>
      <c r="B36" s="775"/>
      <c r="C36" s="792"/>
      <c r="D36" s="792"/>
      <c r="E36" s="793"/>
      <c r="F36" s="794"/>
      <c r="G36" s="792"/>
      <c r="H36" s="795"/>
      <c r="I36" s="796"/>
      <c r="J36" s="792"/>
      <c r="K36" s="793"/>
    </row>
    <row r="37" spans="1:11" x14ac:dyDescent="0.25">
      <c r="A37" s="812" t="str">
        <f>A15</f>
        <v>Provincial Government:</v>
      </c>
      <c r="B37" s="775"/>
      <c r="C37" s="776">
        <f>SUM(C38)</f>
        <v>0</v>
      </c>
      <c r="D37" s="776">
        <f t="shared" ref="D37:K37" si="7">SUM(D38)</f>
        <v>0</v>
      </c>
      <c r="E37" s="777">
        <f t="shared" si="7"/>
        <v>0</v>
      </c>
      <c r="F37" s="778">
        <f t="shared" si="7"/>
        <v>0</v>
      </c>
      <c r="G37" s="776">
        <f t="shared" si="7"/>
        <v>0</v>
      </c>
      <c r="H37" s="779">
        <f t="shared" si="7"/>
        <v>0</v>
      </c>
      <c r="I37" s="780">
        <f t="shared" si="7"/>
        <v>0</v>
      </c>
      <c r="J37" s="776">
        <f t="shared" si="7"/>
        <v>0</v>
      </c>
      <c r="K37" s="777">
        <f t="shared" si="7"/>
        <v>0</v>
      </c>
    </row>
    <row r="38" spans="1:11" ht="25.5" x14ac:dyDescent="0.25">
      <c r="A38" s="813" t="s">
        <v>241</v>
      </c>
      <c r="B38" s="775"/>
      <c r="C38" s="814"/>
      <c r="D38" s="814"/>
      <c r="E38" s="815"/>
      <c r="F38" s="816"/>
      <c r="G38" s="814"/>
      <c r="H38" s="817"/>
      <c r="I38" s="818"/>
      <c r="J38" s="814"/>
      <c r="K38" s="815"/>
    </row>
    <row r="39" spans="1:11" x14ac:dyDescent="0.25">
      <c r="A39" s="781" t="str">
        <f>A21</f>
        <v>District Municipality:</v>
      </c>
      <c r="B39" s="775"/>
      <c r="C39" s="776">
        <f t="shared" ref="C39:K39" si="8">SUM(C40:C41)</f>
        <v>0</v>
      </c>
      <c r="D39" s="776">
        <f t="shared" si="8"/>
        <v>0</v>
      </c>
      <c r="E39" s="777">
        <f t="shared" si="8"/>
        <v>0</v>
      </c>
      <c r="F39" s="778">
        <f t="shared" si="8"/>
        <v>0</v>
      </c>
      <c r="G39" s="776">
        <f t="shared" si="8"/>
        <v>0</v>
      </c>
      <c r="H39" s="779">
        <f t="shared" si="8"/>
        <v>0</v>
      </c>
      <c r="I39" s="780">
        <f t="shared" si="8"/>
        <v>0</v>
      </c>
      <c r="J39" s="776">
        <f t="shared" si="8"/>
        <v>0</v>
      </c>
      <c r="K39" s="777">
        <f t="shared" si="8"/>
        <v>0</v>
      </c>
    </row>
    <row r="40" spans="1:11" x14ac:dyDescent="0.25">
      <c r="A40" s="797" t="str">
        <f>A22</f>
        <v xml:space="preserve">  [insert description]</v>
      </c>
      <c r="B40" s="775"/>
      <c r="C40" s="783"/>
      <c r="D40" s="783"/>
      <c r="E40" s="784"/>
      <c r="F40" s="785"/>
      <c r="G40" s="783"/>
      <c r="H40" s="798"/>
      <c r="I40" s="786"/>
      <c r="J40" s="783"/>
      <c r="K40" s="784"/>
    </row>
    <row r="41" spans="1:11" x14ac:dyDescent="0.25">
      <c r="A41" s="797"/>
      <c r="B41" s="775"/>
      <c r="C41" s="792"/>
      <c r="D41" s="792"/>
      <c r="E41" s="793"/>
      <c r="F41" s="794"/>
      <c r="G41" s="792"/>
      <c r="H41" s="795"/>
      <c r="I41" s="796"/>
      <c r="J41" s="792"/>
      <c r="K41" s="793"/>
    </row>
    <row r="42" spans="1:11" x14ac:dyDescent="0.25">
      <c r="A42" s="781" t="str">
        <f>A24</f>
        <v>Other grant providers:</v>
      </c>
      <c r="B42" s="775"/>
      <c r="C42" s="776">
        <f>SUM(C43:C44)</f>
        <v>0</v>
      </c>
      <c r="D42" s="776">
        <f t="shared" ref="D42:K42" si="9">SUM(D43:D44)</f>
        <v>0</v>
      </c>
      <c r="E42" s="777">
        <f t="shared" si="9"/>
        <v>0</v>
      </c>
      <c r="F42" s="778">
        <f t="shared" si="9"/>
        <v>0</v>
      </c>
      <c r="G42" s="776">
        <f t="shared" si="9"/>
        <v>0</v>
      </c>
      <c r="H42" s="779">
        <f t="shared" si="9"/>
        <v>0</v>
      </c>
      <c r="I42" s="780">
        <f t="shared" si="9"/>
        <v>0</v>
      </c>
      <c r="J42" s="776">
        <f t="shared" si="9"/>
        <v>0</v>
      </c>
      <c r="K42" s="777">
        <f t="shared" si="9"/>
        <v>0</v>
      </c>
    </row>
    <row r="43" spans="1:11" x14ac:dyDescent="0.25">
      <c r="A43" s="797" t="str">
        <f>LEFT(A25,22)</f>
        <v xml:space="preserve">  [insert description]</v>
      </c>
      <c r="B43" s="775"/>
      <c r="C43" s="783"/>
      <c r="D43" s="783"/>
      <c r="E43" s="784"/>
      <c r="F43" s="785"/>
      <c r="G43" s="783"/>
      <c r="H43" s="798"/>
      <c r="I43" s="786"/>
      <c r="J43" s="783"/>
      <c r="K43" s="784"/>
    </row>
    <row r="44" spans="1:11" x14ac:dyDescent="0.25">
      <c r="A44" s="797"/>
      <c r="B44" s="775"/>
      <c r="C44" s="792"/>
      <c r="D44" s="792"/>
      <c r="E44" s="793"/>
      <c r="F44" s="794"/>
      <c r="G44" s="792"/>
      <c r="H44" s="795"/>
      <c r="I44" s="796"/>
      <c r="J44" s="792"/>
      <c r="K44" s="793"/>
    </row>
    <row r="45" spans="1:11" x14ac:dyDescent="0.25">
      <c r="A45" s="819" t="s">
        <v>242</v>
      </c>
      <c r="B45" s="820">
        <v>5</v>
      </c>
      <c r="C45" s="776">
        <f t="shared" ref="C45:K45" si="10">C30+C37+C39+C42</f>
        <v>140405618</v>
      </c>
      <c r="D45" s="776">
        <f t="shared" si="10"/>
        <v>148102581</v>
      </c>
      <c r="E45" s="777">
        <f t="shared" si="10"/>
        <v>91574631</v>
      </c>
      <c r="F45" s="778">
        <f t="shared" si="10"/>
        <v>0</v>
      </c>
      <c r="G45" s="776">
        <f t="shared" si="10"/>
        <v>0</v>
      </c>
      <c r="H45" s="779">
        <f t="shared" si="10"/>
        <v>95087006.919999987</v>
      </c>
      <c r="I45" s="780">
        <f t="shared" si="10"/>
        <v>0</v>
      </c>
      <c r="J45" s="776">
        <f t="shared" si="10"/>
        <v>0</v>
      </c>
      <c r="K45" s="777">
        <f t="shared" si="10"/>
        <v>0</v>
      </c>
    </row>
    <row r="46" spans="1:11" x14ac:dyDescent="0.25">
      <c r="A46" s="821" t="s">
        <v>243</v>
      </c>
      <c r="B46" s="822"/>
      <c r="C46" s="823">
        <f t="shared" ref="C46:K46" si="11">C27+C45</f>
        <v>192652162</v>
      </c>
      <c r="D46" s="823">
        <f t="shared" si="11"/>
        <v>204729178</v>
      </c>
      <c r="E46" s="824">
        <f t="shared" si="11"/>
        <v>144476139</v>
      </c>
      <c r="F46" s="825">
        <f t="shared" si="11"/>
        <v>0</v>
      </c>
      <c r="G46" s="823">
        <f t="shared" si="11"/>
        <v>0</v>
      </c>
      <c r="H46" s="826">
        <f t="shared" si="11"/>
        <v>125837894.63</v>
      </c>
      <c r="I46" s="827">
        <f t="shared" si="11"/>
        <v>0</v>
      </c>
      <c r="J46" s="823">
        <f t="shared" si="11"/>
        <v>0</v>
      </c>
      <c r="K46" s="824">
        <f t="shared" si="11"/>
        <v>0</v>
      </c>
    </row>
    <row r="47" spans="1:11" x14ac:dyDescent="0.25">
      <c r="A47" s="828" t="str">
        <f>head27a</f>
        <v>References</v>
      </c>
      <c r="B47" s="829"/>
      <c r="C47" s="830"/>
      <c r="D47" s="830"/>
      <c r="E47" s="830"/>
      <c r="F47" s="830"/>
      <c r="G47" s="830"/>
      <c r="H47" s="830"/>
      <c r="I47" s="830"/>
      <c r="J47" s="830"/>
      <c r="K47" s="830"/>
    </row>
    <row r="48" spans="1:11" x14ac:dyDescent="0.25">
      <c r="A48" s="831" t="s">
        <v>244</v>
      </c>
      <c r="B48" s="829"/>
      <c r="C48" s="832"/>
      <c r="D48" s="832"/>
      <c r="E48" s="830"/>
      <c r="F48" s="830"/>
      <c r="G48" s="830"/>
      <c r="H48" s="830"/>
      <c r="I48" s="830"/>
      <c r="J48" s="830"/>
      <c r="K48" s="830"/>
    </row>
    <row r="49" spans="1:11" x14ac:dyDescent="0.25">
      <c r="A49" s="833" t="s">
        <v>245</v>
      </c>
      <c r="B49" s="829"/>
      <c r="C49" s="832"/>
      <c r="D49" s="832"/>
      <c r="E49" s="830"/>
      <c r="F49" s="830"/>
      <c r="G49" s="830"/>
      <c r="H49" s="830"/>
      <c r="I49" s="830"/>
      <c r="J49" s="830"/>
      <c r="K49" s="830"/>
    </row>
    <row r="50" spans="1:11" x14ac:dyDescent="0.25">
      <c r="A50" s="833" t="s">
        <v>246</v>
      </c>
      <c r="B50" s="829"/>
      <c r="C50" s="832"/>
      <c r="D50" s="832"/>
      <c r="E50" s="830"/>
      <c r="F50" s="830"/>
      <c r="G50" s="830"/>
      <c r="H50" s="830"/>
      <c r="I50" s="830"/>
      <c r="J50" s="830"/>
      <c r="K50" s="830"/>
    </row>
    <row r="51" spans="1:11" x14ac:dyDescent="0.25">
      <c r="A51" s="831" t="s">
        <v>247</v>
      </c>
      <c r="B51" s="829"/>
      <c r="C51" s="832"/>
      <c r="D51" s="832"/>
      <c r="E51" s="830"/>
      <c r="F51" s="830"/>
      <c r="G51" s="830"/>
      <c r="H51" s="830"/>
      <c r="I51" s="830"/>
      <c r="J51" s="830"/>
      <c r="K51" s="830"/>
    </row>
    <row r="52" spans="1:11" x14ac:dyDescent="0.25">
      <c r="A52" s="834" t="s">
        <v>248</v>
      </c>
      <c r="B52" s="835"/>
      <c r="C52" s="836"/>
      <c r="D52" s="224"/>
      <c r="E52" s="836"/>
      <c r="F52" s="224"/>
      <c r="G52" s="836"/>
      <c r="H52" s="836"/>
      <c r="I52" s="836"/>
      <c r="J52" s="836"/>
      <c r="K52" s="836"/>
    </row>
    <row r="53" spans="1:11" x14ac:dyDescent="0.25">
      <c r="A53" s="834" t="s">
        <v>249</v>
      </c>
      <c r="B53" s="837"/>
      <c r="C53" s="838"/>
      <c r="D53" s="838"/>
      <c r="E53" s="838"/>
      <c r="F53" s="838"/>
      <c r="G53" s="838"/>
      <c r="H53" s="838"/>
      <c r="I53" s="838"/>
      <c r="J53" s="838"/>
      <c r="K53" s="838"/>
    </row>
  </sheetData>
  <mergeCells count="2">
    <mergeCell ref="F2:H2"/>
    <mergeCell ref="I2:K2"/>
  </mergeCells>
  <dataValidations count="3">
    <dataValidation type="list" showInputMessage="1" showErrorMessage="1" prompt="Select transfer/grant description" sqref="A8:A11 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s>
  <pageMargins left="0.7" right="0.7" top="0.75" bottom="0.75" header="0.3" footer="0.3"/>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9"/>
  <sheetViews>
    <sheetView workbookViewId="0">
      <selection activeCell="L22" sqref="L22"/>
    </sheetView>
  </sheetViews>
  <sheetFormatPr defaultRowHeight="15" x14ac:dyDescent="0.25"/>
  <cols>
    <col min="1" max="1" width="30.7109375" customWidth="1"/>
    <col min="2" max="2" width="3" customWidth="1"/>
    <col min="3" max="11" width="9.28515625" customWidth="1"/>
  </cols>
  <sheetData>
    <row r="1" spans="1:15" x14ac:dyDescent="0.25">
      <c r="A1" s="12" t="s">
        <v>548</v>
      </c>
      <c r="B1" s="12"/>
      <c r="C1" s="12"/>
      <c r="D1" s="12"/>
      <c r="E1" s="12"/>
      <c r="F1" s="12"/>
      <c r="G1" s="12"/>
      <c r="H1" s="12"/>
      <c r="I1" s="12"/>
      <c r="J1" s="12"/>
      <c r="K1" s="12"/>
    </row>
    <row r="2" spans="1:15" x14ac:dyDescent="0.25">
      <c r="A2" s="156" t="s">
        <v>35</v>
      </c>
      <c r="B2" s="157" t="s">
        <v>128</v>
      </c>
      <c r="C2" s="13" t="s">
        <v>117</v>
      </c>
      <c r="D2" s="158" t="s">
        <v>118</v>
      </c>
      <c r="E2" s="639" t="s">
        <v>119</v>
      </c>
      <c r="F2" s="743" t="s">
        <v>120</v>
      </c>
      <c r="G2" s="744"/>
      <c r="H2" s="743" t="s">
        <v>120</v>
      </c>
      <c r="I2" s="2513" t="s">
        <v>546</v>
      </c>
      <c r="J2" s="2514"/>
      <c r="K2" s="2515"/>
    </row>
    <row r="3" spans="1:15" ht="25.5" x14ac:dyDescent="0.25">
      <c r="A3" s="20" t="s">
        <v>130</v>
      </c>
      <c r="B3" s="159"/>
      <c r="C3" s="160" t="s">
        <v>539</v>
      </c>
      <c r="D3" s="161" t="s">
        <v>539</v>
      </c>
      <c r="E3" s="162" t="s">
        <v>539</v>
      </c>
      <c r="F3" s="640" t="s">
        <v>98</v>
      </c>
      <c r="G3" s="160" t="s">
        <v>540</v>
      </c>
      <c r="H3" s="162" t="s">
        <v>541</v>
      </c>
      <c r="I3" s="640" t="s">
        <v>543</v>
      </c>
      <c r="J3" s="160" t="s">
        <v>544</v>
      </c>
      <c r="K3" s="162" t="s">
        <v>545</v>
      </c>
    </row>
    <row r="4" spans="1:15" x14ac:dyDescent="0.25">
      <c r="A4" s="163" t="s">
        <v>525</v>
      </c>
      <c r="B4" s="164">
        <v>1</v>
      </c>
      <c r="C4" s="165"/>
      <c r="D4" s="165"/>
      <c r="E4" s="166"/>
      <c r="F4" s="167"/>
      <c r="G4" s="165"/>
      <c r="H4" s="168"/>
      <c r="I4" s="169"/>
      <c r="J4" s="165"/>
      <c r="K4" s="166"/>
    </row>
    <row r="5" spans="1:15" x14ac:dyDescent="0.25">
      <c r="A5" s="170"/>
      <c r="B5" s="171"/>
      <c r="C5" s="172"/>
      <c r="D5" s="172"/>
      <c r="E5" s="173"/>
      <c r="F5" s="174"/>
      <c r="G5" s="172"/>
      <c r="H5" s="175"/>
      <c r="I5" s="176"/>
      <c r="J5" s="172"/>
      <c r="K5" s="173"/>
    </row>
    <row r="6" spans="1:15" x14ac:dyDescent="0.25">
      <c r="A6" s="170" t="s">
        <v>526</v>
      </c>
      <c r="B6" s="171"/>
      <c r="C6" s="172"/>
      <c r="D6" s="172"/>
      <c r="E6" s="173"/>
      <c r="F6" s="174"/>
      <c r="G6" s="172"/>
      <c r="H6" s="175"/>
      <c r="I6" s="176"/>
      <c r="J6" s="172"/>
      <c r="K6" s="173"/>
      <c r="N6" s="2"/>
      <c r="O6" s="2"/>
    </row>
    <row r="7" spans="1:15" x14ac:dyDescent="0.25">
      <c r="A7" s="177" t="s">
        <v>232</v>
      </c>
      <c r="B7" s="171"/>
      <c r="C7" s="172">
        <f>SUM(C8:C14)</f>
        <v>41736830.539999992</v>
      </c>
      <c r="D7" s="172">
        <f t="shared" ref="D7:K7" si="0">SUM(D8:D14)</f>
        <v>36322430.619999997</v>
      </c>
      <c r="E7" s="173">
        <f t="shared" si="0"/>
        <v>18946570.359999999</v>
      </c>
      <c r="F7" s="174">
        <f t="shared" si="0"/>
        <v>0</v>
      </c>
      <c r="G7" s="172">
        <f t="shared" si="0"/>
        <v>0</v>
      </c>
      <c r="H7" s="175">
        <f t="shared" si="0"/>
        <v>20455389.845800001</v>
      </c>
      <c r="I7" s="176">
        <f t="shared" si="0"/>
        <v>0</v>
      </c>
      <c r="J7" s="172">
        <f t="shared" si="0"/>
        <v>0</v>
      </c>
      <c r="K7" s="173">
        <f t="shared" si="0"/>
        <v>0</v>
      </c>
      <c r="M7" s="2"/>
      <c r="N7" s="2"/>
      <c r="O7" s="2"/>
    </row>
    <row r="8" spans="1:15" x14ac:dyDescent="0.25">
      <c r="A8" s="178" t="s">
        <v>250</v>
      </c>
      <c r="B8" s="171"/>
      <c r="C8" s="179">
        <v>18650163.899999999</v>
      </c>
      <c r="D8" s="179">
        <v>27222111.299999997</v>
      </c>
      <c r="E8" s="180">
        <v>10998076.560000001</v>
      </c>
      <c r="F8" s="181"/>
      <c r="G8" s="179"/>
      <c r="H8" s="179">
        <v>12111879.5</v>
      </c>
      <c r="I8" s="183"/>
      <c r="J8" s="179"/>
      <c r="K8" s="180"/>
      <c r="M8" s="2"/>
      <c r="N8" s="2"/>
      <c r="O8" s="2"/>
    </row>
    <row r="9" spans="1:15" x14ac:dyDescent="0.25">
      <c r="A9" s="178" t="s">
        <v>251</v>
      </c>
      <c r="B9" s="171"/>
      <c r="C9" s="184">
        <v>3049254.6999999997</v>
      </c>
      <c r="D9" s="184">
        <v>2001377.7</v>
      </c>
      <c r="E9" s="185">
        <v>2578882.92</v>
      </c>
      <c r="F9" s="186"/>
      <c r="G9" s="184"/>
      <c r="H9" s="179">
        <v>1353088.0929999999</v>
      </c>
      <c r="I9" s="188"/>
      <c r="J9" s="184"/>
      <c r="K9" s="185"/>
      <c r="M9" s="2"/>
      <c r="N9" s="2"/>
      <c r="O9" s="2"/>
    </row>
    <row r="10" spans="1:15" x14ac:dyDescent="0.25">
      <c r="A10" s="178" t="s">
        <v>252</v>
      </c>
      <c r="B10" s="171"/>
      <c r="C10" s="184">
        <v>3978922.9</v>
      </c>
      <c r="D10" s="184">
        <v>2786818.55</v>
      </c>
      <c r="E10" s="185">
        <v>3666016.2</v>
      </c>
      <c r="F10" s="186"/>
      <c r="G10" s="184"/>
      <c r="H10" s="179">
        <v>2227175.2048000004</v>
      </c>
      <c r="I10" s="188"/>
      <c r="J10" s="184"/>
      <c r="K10" s="185"/>
      <c r="M10" s="2"/>
      <c r="N10" s="2"/>
      <c r="O10" s="2"/>
    </row>
    <row r="11" spans="1:15" x14ac:dyDescent="0.25">
      <c r="A11" s="178" t="s">
        <v>253</v>
      </c>
      <c r="B11" s="171"/>
      <c r="C11" s="184">
        <v>1741205.22</v>
      </c>
      <c r="D11" s="184">
        <v>1547932.98</v>
      </c>
      <c r="E11" s="185">
        <v>782087.68000000005</v>
      </c>
      <c r="F11" s="186"/>
      <c r="G11" s="184"/>
      <c r="H11" s="179">
        <v>622654.19999999995</v>
      </c>
      <c r="I11" s="188"/>
      <c r="J11" s="184"/>
      <c r="K11" s="185"/>
      <c r="M11" s="2"/>
      <c r="N11" s="2"/>
      <c r="O11" s="2"/>
    </row>
    <row r="12" spans="1:15" x14ac:dyDescent="0.25">
      <c r="A12" s="178" t="s">
        <v>254</v>
      </c>
      <c r="B12" s="171"/>
      <c r="C12" s="184">
        <v>14317283.819999998</v>
      </c>
      <c r="D12" s="184">
        <v>2764190.0900000003</v>
      </c>
      <c r="E12" s="185">
        <v>921507</v>
      </c>
      <c r="F12" s="186"/>
      <c r="G12" s="184"/>
      <c r="H12" s="179">
        <v>4140592.8479999998</v>
      </c>
      <c r="I12" s="188"/>
      <c r="J12" s="184"/>
      <c r="K12" s="185"/>
      <c r="M12" s="2"/>
      <c r="N12" s="2"/>
      <c r="O12" s="2"/>
    </row>
    <row r="13" spans="1:15" x14ac:dyDescent="0.25">
      <c r="A13" s="636"/>
      <c r="B13" s="171"/>
      <c r="C13" s="184"/>
      <c r="D13" s="184"/>
      <c r="E13" s="185"/>
      <c r="F13" s="186"/>
      <c r="G13" s="184"/>
      <c r="H13" s="187"/>
      <c r="I13" s="188"/>
      <c r="J13" s="184"/>
      <c r="K13" s="185"/>
      <c r="M13" s="2"/>
      <c r="N13" s="2"/>
      <c r="O13" s="2"/>
    </row>
    <row r="14" spans="1:15" x14ac:dyDescent="0.25">
      <c r="A14" s="178"/>
      <c r="B14" s="171"/>
      <c r="C14" s="189"/>
      <c r="D14" s="189"/>
      <c r="E14" s="190"/>
      <c r="F14" s="191"/>
      <c r="G14" s="189"/>
      <c r="H14" s="192"/>
      <c r="I14" s="193"/>
      <c r="J14" s="189"/>
      <c r="K14" s="190"/>
    </row>
    <row r="15" spans="1:15" x14ac:dyDescent="0.25">
      <c r="A15" s="177" t="s">
        <v>234</v>
      </c>
      <c r="B15" s="171"/>
      <c r="C15" s="172">
        <f>SUM(C16:C20)</f>
        <v>7464045.3199999994</v>
      </c>
      <c r="D15" s="172">
        <f t="shared" ref="D15:K15" si="1">SUM(D16:D20)</f>
        <v>14797822.100000001</v>
      </c>
      <c r="E15" s="173">
        <f t="shared" si="1"/>
        <v>13466302.300000001</v>
      </c>
      <c r="F15" s="174">
        <f t="shared" si="1"/>
        <v>0</v>
      </c>
      <c r="G15" s="172">
        <f t="shared" si="1"/>
        <v>0</v>
      </c>
      <c r="H15" s="175">
        <f t="shared" si="1"/>
        <v>4644609.6520000007</v>
      </c>
      <c r="I15" s="176">
        <f t="shared" si="1"/>
        <v>0</v>
      </c>
      <c r="J15" s="172">
        <f t="shared" si="1"/>
        <v>0</v>
      </c>
      <c r="K15" s="173">
        <f t="shared" si="1"/>
        <v>0</v>
      </c>
    </row>
    <row r="16" spans="1:15" x14ac:dyDescent="0.25">
      <c r="A16" s="178" t="s">
        <v>255</v>
      </c>
      <c r="B16" s="171"/>
      <c r="C16" s="179">
        <v>4801185.8999999994</v>
      </c>
      <c r="D16" s="179">
        <v>5694431.8799999999</v>
      </c>
      <c r="E16" s="180">
        <v>4927802.76</v>
      </c>
      <c r="F16" s="181"/>
      <c r="G16" s="179"/>
      <c r="H16" s="179">
        <v>2725704.1296000001</v>
      </c>
      <c r="I16" s="183"/>
      <c r="J16" s="179"/>
      <c r="K16" s="180"/>
    </row>
    <row r="17" spans="1:11" x14ac:dyDescent="0.25">
      <c r="A17" s="178" t="s">
        <v>256</v>
      </c>
      <c r="B17" s="171"/>
      <c r="C17" s="184">
        <v>1695114</v>
      </c>
      <c r="D17" s="184">
        <v>2925251.42</v>
      </c>
      <c r="E17" s="185">
        <v>4281571.3600000003</v>
      </c>
      <c r="F17" s="186"/>
      <c r="G17" s="184"/>
      <c r="H17" s="179">
        <v>1381542.932</v>
      </c>
      <c r="I17" s="188"/>
      <c r="J17" s="184"/>
      <c r="K17" s="185"/>
    </row>
    <row r="18" spans="1:11" x14ac:dyDescent="0.25">
      <c r="A18" s="178" t="s">
        <v>257</v>
      </c>
      <c r="B18" s="171"/>
      <c r="C18" s="184">
        <v>155018.41999999998</v>
      </c>
      <c r="D18" s="184">
        <v>237559.4</v>
      </c>
      <c r="E18" s="185">
        <v>465109.7</v>
      </c>
      <c r="F18" s="186"/>
      <c r="G18" s="184"/>
      <c r="H18" s="179">
        <v>166096.1</v>
      </c>
      <c r="I18" s="188"/>
      <c r="J18" s="184"/>
      <c r="K18" s="185"/>
    </row>
    <row r="19" spans="1:11" x14ac:dyDescent="0.25">
      <c r="A19" s="178" t="s">
        <v>258</v>
      </c>
      <c r="B19" s="171"/>
      <c r="C19" s="184">
        <v>812727</v>
      </c>
      <c r="D19" s="184">
        <v>5940579.3999999994</v>
      </c>
      <c r="E19" s="185">
        <v>3791818.48</v>
      </c>
      <c r="F19" s="186"/>
      <c r="G19" s="184"/>
      <c r="H19" s="179">
        <v>371266.49040000001</v>
      </c>
      <c r="I19" s="188"/>
      <c r="J19" s="184"/>
      <c r="K19" s="185"/>
    </row>
    <row r="20" spans="1:11" x14ac:dyDescent="0.25">
      <c r="A20" s="178"/>
      <c r="B20" s="171"/>
      <c r="C20" s="189"/>
      <c r="D20" s="189"/>
      <c r="E20" s="190"/>
      <c r="F20" s="191"/>
      <c r="G20" s="189"/>
      <c r="H20" s="192"/>
      <c r="I20" s="193"/>
      <c r="J20" s="189"/>
      <c r="K20" s="190"/>
    </row>
    <row r="21" spans="1:11" x14ac:dyDescent="0.25">
      <c r="A21" s="177" t="s">
        <v>235</v>
      </c>
      <c r="B21" s="171"/>
      <c r="C21" s="172">
        <f>SUM(C22:C23)</f>
        <v>0</v>
      </c>
      <c r="D21" s="172">
        <f t="shared" ref="D21:K21" si="2">SUM(D22:D23)</f>
        <v>0</v>
      </c>
      <c r="E21" s="173">
        <f t="shared" si="2"/>
        <v>0</v>
      </c>
      <c r="F21" s="174">
        <f t="shared" si="2"/>
        <v>0</v>
      </c>
      <c r="G21" s="172">
        <f t="shared" si="2"/>
        <v>0</v>
      </c>
      <c r="H21" s="175">
        <f t="shared" si="2"/>
        <v>0</v>
      </c>
      <c r="I21" s="176">
        <f t="shared" si="2"/>
        <v>0</v>
      </c>
      <c r="J21" s="172">
        <f t="shared" si="2"/>
        <v>0</v>
      </c>
      <c r="K21" s="173">
        <f t="shared" si="2"/>
        <v>0</v>
      </c>
    </row>
    <row r="22" spans="1:11" x14ac:dyDescent="0.25">
      <c r="A22" s="194"/>
      <c r="B22" s="171"/>
      <c r="C22" s="179"/>
      <c r="D22" s="179"/>
      <c r="E22" s="180"/>
      <c r="F22" s="181"/>
      <c r="G22" s="179"/>
      <c r="H22" s="182"/>
      <c r="I22" s="183"/>
      <c r="J22" s="179"/>
      <c r="K22" s="180"/>
    </row>
    <row r="23" spans="1:11" x14ac:dyDescent="0.25">
      <c r="A23" s="194"/>
      <c r="B23" s="171"/>
      <c r="C23" s="189"/>
      <c r="D23" s="189"/>
      <c r="E23" s="190"/>
      <c r="F23" s="191"/>
      <c r="G23" s="189"/>
      <c r="H23" s="192"/>
      <c r="I23" s="193"/>
      <c r="J23" s="189"/>
      <c r="K23" s="190"/>
    </row>
    <row r="24" spans="1:11" x14ac:dyDescent="0.25">
      <c r="A24" s="177" t="s">
        <v>237</v>
      </c>
      <c r="B24" s="171"/>
      <c r="C24" s="172">
        <f>SUM(C25:C26)</f>
        <v>0</v>
      </c>
      <c r="D24" s="172">
        <f t="shared" ref="D24:K24" si="3">SUM(D25:D26)</f>
        <v>0</v>
      </c>
      <c r="E24" s="173">
        <f t="shared" si="3"/>
        <v>0</v>
      </c>
      <c r="F24" s="174">
        <f t="shared" si="3"/>
        <v>0</v>
      </c>
      <c r="G24" s="172">
        <f t="shared" si="3"/>
        <v>0</v>
      </c>
      <c r="H24" s="175">
        <f t="shared" si="3"/>
        <v>0</v>
      </c>
      <c r="I24" s="176">
        <f t="shared" si="3"/>
        <v>0</v>
      </c>
      <c r="J24" s="172">
        <f t="shared" si="3"/>
        <v>0</v>
      </c>
      <c r="K24" s="173">
        <f t="shared" si="3"/>
        <v>0</v>
      </c>
    </row>
    <row r="25" spans="1:11" x14ac:dyDescent="0.25">
      <c r="A25" s="194"/>
      <c r="B25" s="171"/>
      <c r="C25" s="179"/>
      <c r="D25" s="179"/>
      <c r="E25" s="180"/>
      <c r="F25" s="181"/>
      <c r="G25" s="179"/>
      <c r="H25" s="182"/>
      <c r="I25" s="183"/>
      <c r="J25" s="179"/>
      <c r="K25" s="180"/>
    </row>
    <row r="26" spans="1:11" x14ac:dyDescent="0.25">
      <c r="A26" s="194"/>
      <c r="B26" s="171"/>
      <c r="C26" s="189"/>
      <c r="D26" s="189"/>
      <c r="E26" s="190"/>
      <c r="F26" s="191"/>
      <c r="G26" s="189"/>
      <c r="H26" s="192"/>
      <c r="I26" s="193"/>
      <c r="J26" s="189"/>
      <c r="K26" s="190"/>
    </row>
    <row r="27" spans="1:11" x14ac:dyDescent="0.25">
      <c r="A27" s="195" t="s">
        <v>527</v>
      </c>
      <c r="B27" s="196"/>
      <c r="C27" s="197">
        <f t="shared" ref="C27:K27" si="4">C7+C15+C21+C24</f>
        <v>49200875.859999992</v>
      </c>
      <c r="D27" s="197">
        <f t="shared" si="4"/>
        <v>51120252.719999999</v>
      </c>
      <c r="E27" s="198">
        <f t="shared" si="4"/>
        <v>32412872.66</v>
      </c>
      <c r="F27" s="199">
        <f t="shared" si="4"/>
        <v>0</v>
      </c>
      <c r="G27" s="197">
        <f t="shared" si="4"/>
        <v>0</v>
      </c>
      <c r="H27" s="200">
        <f t="shared" si="4"/>
        <v>25099999.4978</v>
      </c>
      <c r="I27" s="201">
        <f t="shared" si="4"/>
        <v>0</v>
      </c>
      <c r="J27" s="197">
        <f t="shared" si="4"/>
        <v>0</v>
      </c>
      <c r="K27" s="198">
        <f t="shared" si="4"/>
        <v>0</v>
      </c>
    </row>
    <row r="28" spans="1:11" x14ac:dyDescent="0.25">
      <c r="A28" s="202"/>
      <c r="B28" s="171"/>
      <c r="C28" s="203"/>
      <c r="D28" s="203"/>
      <c r="E28" s="204"/>
      <c r="F28" s="205"/>
      <c r="G28" s="203"/>
      <c r="H28" s="206"/>
      <c r="I28" s="207"/>
      <c r="J28" s="203"/>
      <c r="K28" s="204"/>
    </row>
    <row r="29" spans="1:11" x14ac:dyDescent="0.25">
      <c r="A29" s="170" t="s">
        <v>528</v>
      </c>
      <c r="B29" s="171"/>
      <c r="C29" s="203"/>
      <c r="D29" s="203"/>
      <c r="E29" s="204"/>
      <c r="F29" s="205"/>
      <c r="G29" s="203"/>
      <c r="H29" s="206"/>
      <c r="I29" s="207"/>
      <c r="J29" s="203"/>
      <c r="K29" s="204"/>
    </row>
    <row r="30" spans="1:11" x14ac:dyDescent="0.25">
      <c r="A30" s="177" t="s">
        <v>232</v>
      </c>
      <c r="B30" s="171"/>
      <c r="C30" s="172">
        <f>SUM(C31:C36)</f>
        <v>100095793.72</v>
      </c>
      <c r="D30" s="172">
        <f t="shared" ref="D30:K30" si="5">SUM(D31:D36)</f>
        <v>99910949.379999995</v>
      </c>
      <c r="E30" s="173">
        <f t="shared" si="5"/>
        <v>70406124.079999983</v>
      </c>
      <c r="F30" s="174">
        <f t="shared" si="5"/>
        <v>0</v>
      </c>
      <c r="G30" s="172">
        <f t="shared" si="5"/>
        <v>0</v>
      </c>
      <c r="H30" s="175">
        <f t="shared" si="5"/>
        <v>59049385.791399993</v>
      </c>
      <c r="I30" s="176">
        <f t="shared" si="5"/>
        <v>0</v>
      </c>
      <c r="J30" s="172">
        <f t="shared" si="5"/>
        <v>0</v>
      </c>
      <c r="K30" s="173">
        <f t="shared" si="5"/>
        <v>0</v>
      </c>
    </row>
    <row r="31" spans="1:11" x14ac:dyDescent="0.25">
      <c r="A31" s="178" t="s">
        <v>259</v>
      </c>
      <c r="B31" s="171"/>
      <c r="C31" s="179">
        <v>57556137.359999999</v>
      </c>
      <c r="D31" s="179">
        <v>31833583.040000003</v>
      </c>
      <c r="E31" s="180">
        <v>49972605.519999996</v>
      </c>
      <c r="F31" s="181"/>
      <c r="G31" s="179"/>
      <c r="H31" s="179">
        <v>47791898.711999997</v>
      </c>
      <c r="I31" s="183"/>
      <c r="J31" s="179"/>
      <c r="K31" s="180"/>
    </row>
    <row r="32" spans="1:11" x14ac:dyDescent="0.25">
      <c r="A32" s="178" t="s">
        <v>260</v>
      </c>
      <c r="B32" s="171"/>
      <c r="C32" s="184">
        <v>38975094.359999999</v>
      </c>
      <c r="D32" s="184">
        <v>63524980.32</v>
      </c>
      <c r="E32" s="185">
        <v>17789764.960000001</v>
      </c>
      <c r="F32" s="186"/>
      <c r="G32" s="184"/>
      <c r="H32" s="179">
        <v>8240088.959999999</v>
      </c>
      <c r="I32" s="188"/>
      <c r="J32" s="184"/>
      <c r="K32" s="185"/>
    </row>
    <row r="33" spans="1:11" x14ac:dyDescent="0.25">
      <c r="A33" s="178" t="s">
        <v>261</v>
      </c>
      <c r="B33" s="171"/>
      <c r="C33" s="184">
        <v>324359.95</v>
      </c>
      <c r="D33" s="184">
        <v>514034.3</v>
      </c>
      <c r="E33" s="185">
        <v>475754.27999999997</v>
      </c>
      <c r="F33" s="186"/>
      <c r="G33" s="184"/>
      <c r="H33" s="179">
        <v>667257.83739999996</v>
      </c>
      <c r="I33" s="188"/>
      <c r="J33" s="184"/>
      <c r="K33" s="185"/>
    </row>
    <row r="34" spans="1:11" x14ac:dyDescent="0.25">
      <c r="A34" s="178" t="s">
        <v>262</v>
      </c>
      <c r="B34" s="171"/>
      <c r="C34" s="184">
        <v>3240202.05</v>
      </c>
      <c r="D34" s="184">
        <v>4038351.7199999997</v>
      </c>
      <c r="E34" s="185">
        <v>2167999.3200000003</v>
      </c>
      <c r="F34" s="186"/>
      <c r="G34" s="184"/>
      <c r="H34" s="179">
        <v>2350140.2820000001</v>
      </c>
      <c r="I34" s="188"/>
      <c r="J34" s="184"/>
      <c r="K34" s="185"/>
    </row>
    <row r="35" spans="1:11" x14ac:dyDescent="0.25">
      <c r="A35" s="636"/>
      <c r="B35" s="171"/>
      <c r="C35" s="184"/>
      <c r="D35" s="184"/>
      <c r="E35" s="185"/>
      <c r="F35" s="186"/>
      <c r="G35" s="184"/>
      <c r="H35" s="187"/>
      <c r="I35" s="188"/>
      <c r="J35" s="184"/>
      <c r="K35" s="185"/>
    </row>
    <row r="36" spans="1:11" x14ac:dyDescent="0.25">
      <c r="A36" s="178"/>
      <c r="B36" s="171"/>
      <c r="C36" s="189"/>
      <c r="D36" s="189"/>
      <c r="E36" s="190"/>
      <c r="F36" s="191"/>
      <c r="G36" s="189"/>
      <c r="H36" s="192"/>
      <c r="I36" s="193"/>
      <c r="J36" s="189"/>
      <c r="K36" s="190"/>
    </row>
    <row r="37" spans="1:11" x14ac:dyDescent="0.25">
      <c r="A37" s="208" t="s">
        <v>234</v>
      </c>
      <c r="B37" s="171"/>
      <c r="C37" s="172">
        <f>SUM(C38)</f>
        <v>0</v>
      </c>
      <c r="D37" s="172">
        <f t="shared" ref="D37:K37" si="6">SUM(D38)</f>
        <v>0</v>
      </c>
      <c r="E37" s="173">
        <f t="shared" si="6"/>
        <v>0</v>
      </c>
      <c r="F37" s="174">
        <f t="shared" si="6"/>
        <v>0</v>
      </c>
      <c r="G37" s="172">
        <f t="shared" si="6"/>
        <v>0</v>
      </c>
      <c r="H37" s="175">
        <f t="shared" si="6"/>
        <v>0</v>
      </c>
      <c r="I37" s="176">
        <f t="shared" si="6"/>
        <v>0</v>
      </c>
      <c r="J37" s="172">
        <f t="shared" si="6"/>
        <v>0</v>
      </c>
      <c r="K37" s="173">
        <f t="shared" si="6"/>
        <v>0</v>
      </c>
    </row>
    <row r="38" spans="1:11" x14ac:dyDescent="0.25">
      <c r="A38" s="209"/>
      <c r="B38" s="171"/>
      <c r="C38" s="210"/>
      <c r="D38" s="210"/>
      <c r="E38" s="211"/>
      <c r="F38" s="212"/>
      <c r="G38" s="210"/>
      <c r="H38" s="213"/>
      <c r="I38" s="214"/>
      <c r="J38" s="210"/>
      <c r="K38" s="211"/>
    </row>
    <row r="39" spans="1:11" x14ac:dyDescent="0.25">
      <c r="A39" s="177" t="s">
        <v>235</v>
      </c>
      <c r="B39" s="171"/>
      <c r="C39" s="172">
        <f>SUM(C40:C41)</f>
        <v>0</v>
      </c>
      <c r="D39" s="172">
        <f t="shared" ref="D39:K39" si="7">SUM(D40:D41)</f>
        <v>0</v>
      </c>
      <c r="E39" s="173">
        <f t="shared" si="7"/>
        <v>0</v>
      </c>
      <c r="F39" s="174">
        <f t="shared" si="7"/>
        <v>0</v>
      </c>
      <c r="G39" s="172">
        <f t="shared" si="7"/>
        <v>0</v>
      </c>
      <c r="H39" s="175">
        <f t="shared" si="7"/>
        <v>0</v>
      </c>
      <c r="I39" s="176">
        <f t="shared" si="7"/>
        <v>0</v>
      </c>
      <c r="J39" s="172">
        <f t="shared" si="7"/>
        <v>0</v>
      </c>
      <c r="K39" s="173">
        <f t="shared" si="7"/>
        <v>0</v>
      </c>
    </row>
    <row r="40" spans="1:11" x14ac:dyDescent="0.25">
      <c r="A40" s="194"/>
      <c r="B40" s="171"/>
      <c r="C40" s="179"/>
      <c r="D40" s="179"/>
      <c r="E40" s="180"/>
      <c r="F40" s="181"/>
      <c r="G40" s="179"/>
      <c r="H40" s="182"/>
      <c r="I40" s="183"/>
      <c r="J40" s="179"/>
      <c r="K40" s="180"/>
    </row>
    <row r="41" spans="1:11" x14ac:dyDescent="0.25">
      <c r="A41" s="194"/>
      <c r="B41" s="171"/>
      <c r="C41" s="189"/>
      <c r="D41" s="189"/>
      <c r="E41" s="190"/>
      <c r="F41" s="191"/>
      <c r="G41" s="189"/>
      <c r="H41" s="192"/>
      <c r="I41" s="193"/>
      <c r="J41" s="189"/>
      <c r="K41" s="190"/>
    </row>
    <row r="42" spans="1:11" x14ac:dyDescent="0.25">
      <c r="A42" s="177" t="s">
        <v>237</v>
      </c>
      <c r="B42" s="171"/>
      <c r="C42" s="172">
        <f>SUM(C43:C44)</f>
        <v>0</v>
      </c>
      <c r="D42" s="172">
        <f t="shared" ref="D42:K42" si="8">SUM(D43:D44)</f>
        <v>0</v>
      </c>
      <c r="E42" s="173">
        <f t="shared" si="8"/>
        <v>0</v>
      </c>
      <c r="F42" s="174">
        <f t="shared" si="8"/>
        <v>0</v>
      </c>
      <c r="G42" s="172">
        <f t="shared" si="8"/>
        <v>0</v>
      </c>
      <c r="H42" s="175">
        <f t="shared" si="8"/>
        <v>0</v>
      </c>
      <c r="I42" s="176">
        <f t="shared" si="8"/>
        <v>0</v>
      </c>
      <c r="J42" s="172">
        <f t="shared" si="8"/>
        <v>0</v>
      </c>
      <c r="K42" s="173">
        <f t="shared" si="8"/>
        <v>0</v>
      </c>
    </row>
    <row r="43" spans="1:11" x14ac:dyDescent="0.25">
      <c r="A43" s="194"/>
      <c r="B43" s="171"/>
      <c r="C43" s="179"/>
      <c r="D43" s="179"/>
      <c r="E43" s="180"/>
      <c r="F43" s="181"/>
      <c r="G43" s="179"/>
      <c r="H43" s="182"/>
      <c r="I43" s="183"/>
      <c r="J43" s="179"/>
      <c r="K43" s="180"/>
    </row>
    <row r="44" spans="1:11" x14ac:dyDescent="0.25">
      <c r="A44" s="194"/>
      <c r="B44" s="171"/>
      <c r="C44" s="189"/>
      <c r="D44" s="189"/>
      <c r="E44" s="190"/>
      <c r="F44" s="191"/>
      <c r="G44" s="189"/>
      <c r="H44" s="192"/>
      <c r="I44" s="193"/>
      <c r="J44" s="189"/>
      <c r="K44" s="190"/>
    </row>
    <row r="45" spans="1:11" x14ac:dyDescent="0.25">
      <c r="A45" s="215" t="s">
        <v>529</v>
      </c>
      <c r="B45" s="216"/>
      <c r="C45" s="172">
        <f>C30+C37+C39+C42</f>
        <v>100095793.72</v>
      </c>
      <c r="D45" s="172">
        <f t="shared" ref="D45:K45" si="9">D30+D37+D39+D42</f>
        <v>99910949.379999995</v>
      </c>
      <c r="E45" s="173">
        <f t="shared" si="9"/>
        <v>70406124.079999983</v>
      </c>
      <c r="F45" s="174">
        <f t="shared" si="9"/>
        <v>0</v>
      </c>
      <c r="G45" s="172">
        <f t="shared" si="9"/>
        <v>0</v>
      </c>
      <c r="H45" s="175">
        <f t="shared" si="9"/>
        <v>59049385.791399993</v>
      </c>
      <c r="I45" s="176">
        <f t="shared" si="9"/>
        <v>0</v>
      </c>
      <c r="J45" s="172">
        <f t="shared" si="9"/>
        <v>0</v>
      </c>
      <c r="K45" s="173">
        <f t="shared" si="9"/>
        <v>0</v>
      </c>
    </row>
    <row r="46" spans="1:11" x14ac:dyDescent="0.25">
      <c r="A46" s="202"/>
      <c r="B46" s="171"/>
      <c r="C46" s="203"/>
      <c r="D46" s="203"/>
      <c r="E46" s="204"/>
      <c r="F46" s="205"/>
      <c r="G46" s="203"/>
      <c r="H46" s="206"/>
      <c r="I46" s="207"/>
      <c r="J46" s="203"/>
      <c r="K46" s="204"/>
    </row>
    <row r="47" spans="1:11" x14ac:dyDescent="0.25">
      <c r="A47" s="637" t="s">
        <v>530</v>
      </c>
      <c r="B47" s="638"/>
      <c r="C47" s="217">
        <f t="shared" ref="C47:K47" si="10">C27+C45</f>
        <v>149296669.57999998</v>
      </c>
      <c r="D47" s="217">
        <f t="shared" si="10"/>
        <v>151031202.09999999</v>
      </c>
      <c r="E47" s="218">
        <f t="shared" si="10"/>
        <v>102818996.73999998</v>
      </c>
      <c r="F47" s="219">
        <f t="shared" si="10"/>
        <v>0</v>
      </c>
      <c r="G47" s="217">
        <f t="shared" si="10"/>
        <v>0</v>
      </c>
      <c r="H47" s="220">
        <f t="shared" si="10"/>
        <v>84149385.289199993</v>
      </c>
      <c r="I47" s="221">
        <f t="shared" si="10"/>
        <v>0</v>
      </c>
      <c r="J47" s="217">
        <f t="shared" si="10"/>
        <v>0</v>
      </c>
      <c r="K47" s="218">
        <f t="shared" si="10"/>
        <v>0</v>
      </c>
    </row>
    <row r="48" spans="1:11" x14ac:dyDescent="0.25">
      <c r="A48" s="115" t="str">
        <f>head27a</f>
        <v>References</v>
      </c>
      <c r="B48" s="225"/>
      <c r="C48" s="118"/>
      <c r="D48" s="118"/>
      <c r="E48" s="118"/>
      <c r="F48" s="118"/>
      <c r="G48" s="118"/>
      <c r="H48" s="118"/>
      <c r="I48" s="118"/>
      <c r="J48" s="118"/>
      <c r="K48" s="118"/>
    </row>
    <row r="49" spans="1:11" x14ac:dyDescent="0.25">
      <c r="A49" s="119" t="s">
        <v>531</v>
      </c>
      <c r="B49" s="225"/>
      <c r="C49" s="118"/>
      <c r="D49" s="118"/>
      <c r="E49" s="118"/>
      <c r="F49" s="118"/>
      <c r="G49" s="118"/>
      <c r="H49" s="118"/>
      <c r="I49" s="118"/>
      <c r="J49" s="118"/>
      <c r="K49" s="118"/>
    </row>
  </sheetData>
  <mergeCells count="1">
    <mergeCell ref="I2:K2"/>
  </mergeCells>
  <dataValidations count="3">
    <dataValidation type="list" showInputMessage="1" showErrorMessage="1" prompt="Select transfer/grant description" sqref="A8:A12">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4">
      <formula1>GrantNatCapex</formula1>
    </dataValidation>
  </dataValidations>
  <pageMargins left="0.7" right="0.7" top="0.75" bottom="0.75" header="0.3" footer="0.3"/>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04"/>
  <sheetViews>
    <sheetView workbookViewId="0">
      <selection activeCell="C3" sqref="C3"/>
    </sheetView>
  </sheetViews>
  <sheetFormatPr defaultRowHeight="15" x14ac:dyDescent="0.25"/>
  <cols>
    <col min="1" max="1" width="30.7109375" customWidth="1"/>
    <col min="2" max="2" width="3" customWidth="1"/>
    <col min="3" max="11" width="9.28515625" customWidth="1"/>
  </cols>
  <sheetData>
    <row r="1" spans="1:11" x14ac:dyDescent="0.25">
      <c r="A1" s="12" t="s">
        <v>576</v>
      </c>
      <c r="B1" s="12"/>
      <c r="C1" s="12"/>
      <c r="D1" s="12"/>
      <c r="E1" s="12"/>
      <c r="F1" s="12"/>
      <c r="G1" s="12"/>
      <c r="H1" s="12"/>
      <c r="I1" s="12"/>
      <c r="J1" s="12"/>
      <c r="K1" s="12"/>
    </row>
    <row r="2" spans="1:11" ht="25.5" x14ac:dyDescent="0.25">
      <c r="A2" s="156" t="s">
        <v>577</v>
      </c>
      <c r="B2" s="157" t="s">
        <v>128</v>
      </c>
      <c r="C2" s="13" t="s">
        <v>1673</v>
      </c>
      <c r="D2" s="13" t="s">
        <v>1621</v>
      </c>
      <c r="E2" s="158" t="s">
        <v>1618</v>
      </c>
      <c r="F2" s="2510" t="s">
        <v>1619</v>
      </c>
      <c r="G2" s="2511"/>
      <c r="H2" s="2512"/>
      <c r="I2" s="2514" t="s">
        <v>546</v>
      </c>
      <c r="J2" s="2514"/>
      <c r="K2" s="2515"/>
    </row>
    <row r="3" spans="1:11" ht="25.5" x14ac:dyDescent="0.25">
      <c r="A3" s="20" t="s">
        <v>130</v>
      </c>
      <c r="B3" s="159"/>
      <c r="C3" s="160" t="s">
        <v>539</v>
      </c>
      <c r="D3" s="161" t="s">
        <v>539</v>
      </c>
      <c r="E3" s="162" t="s">
        <v>539</v>
      </c>
      <c r="F3" s="661" t="s">
        <v>98</v>
      </c>
      <c r="G3" s="160" t="s">
        <v>540</v>
      </c>
      <c r="H3" s="162" t="s">
        <v>541</v>
      </c>
      <c r="I3" s="662" t="s">
        <v>543</v>
      </c>
      <c r="J3" s="160" t="s">
        <v>544</v>
      </c>
      <c r="K3" s="162" t="s">
        <v>545</v>
      </c>
    </row>
    <row r="4" spans="1:11" x14ac:dyDescent="0.25">
      <c r="A4" s="170"/>
      <c r="B4" s="171">
        <v>1</v>
      </c>
      <c r="C4" s="171" t="s">
        <v>578</v>
      </c>
      <c r="D4" s="171" t="s">
        <v>579</v>
      </c>
      <c r="E4" s="663" t="s">
        <v>580</v>
      </c>
      <c r="F4" s="664" t="s">
        <v>581</v>
      </c>
      <c r="G4" s="171" t="s">
        <v>582</v>
      </c>
      <c r="H4" s="663" t="s">
        <v>583</v>
      </c>
      <c r="I4" s="665" t="s">
        <v>584</v>
      </c>
      <c r="J4" s="171" t="s">
        <v>585</v>
      </c>
      <c r="K4" s="663" t="s">
        <v>586</v>
      </c>
    </row>
    <row r="5" spans="1:11" x14ac:dyDescent="0.25">
      <c r="A5" s="170" t="s">
        <v>587</v>
      </c>
      <c r="B5" s="171"/>
      <c r="C5" s="66"/>
      <c r="D5" s="66"/>
      <c r="E5" s="67"/>
      <c r="F5" s="68"/>
      <c r="G5" s="66"/>
      <c r="H5" s="67"/>
      <c r="I5" s="69"/>
      <c r="J5" s="66"/>
      <c r="K5" s="67"/>
    </row>
    <row r="6" spans="1:11" x14ac:dyDescent="0.25">
      <c r="A6" s="288" t="s">
        <v>588</v>
      </c>
      <c r="B6" s="171"/>
      <c r="C6" s="60"/>
      <c r="D6" s="60"/>
      <c r="E6" s="61"/>
      <c r="F6" s="62"/>
      <c r="G6" s="60"/>
      <c r="H6" s="61"/>
      <c r="I6" s="63"/>
      <c r="J6" s="60"/>
      <c r="K6" s="61"/>
    </row>
    <row r="7" spans="1:11" x14ac:dyDescent="0.25">
      <c r="A7" s="288" t="s">
        <v>589</v>
      </c>
      <c r="B7" s="171"/>
      <c r="C7" s="60"/>
      <c r="D7" s="60"/>
      <c r="E7" s="61"/>
      <c r="F7" s="62"/>
      <c r="G7" s="60"/>
      <c r="H7" s="61"/>
      <c r="I7" s="63"/>
      <c r="J7" s="60"/>
      <c r="K7" s="61"/>
    </row>
    <row r="8" spans="1:11" x14ac:dyDescent="0.25">
      <c r="A8" s="288" t="s">
        <v>590</v>
      </c>
      <c r="B8" s="171"/>
      <c r="C8" s="60"/>
      <c r="D8" s="60"/>
      <c r="E8" s="61"/>
      <c r="F8" s="62"/>
      <c r="G8" s="60"/>
      <c r="H8" s="61"/>
      <c r="I8" s="63"/>
      <c r="J8" s="60"/>
      <c r="K8" s="61"/>
    </row>
    <row r="9" spans="1:11" x14ac:dyDescent="0.25">
      <c r="A9" s="288" t="s">
        <v>591</v>
      </c>
      <c r="B9" s="171"/>
      <c r="C9" s="60"/>
      <c r="D9" s="60"/>
      <c r="E9" s="61"/>
      <c r="F9" s="62"/>
      <c r="G9" s="60"/>
      <c r="H9" s="61"/>
      <c r="I9" s="63"/>
      <c r="J9" s="60"/>
      <c r="K9" s="61"/>
    </row>
    <row r="10" spans="1:11" x14ac:dyDescent="0.25">
      <c r="A10" s="288" t="s">
        <v>592</v>
      </c>
      <c r="B10" s="171"/>
      <c r="C10" s="60"/>
      <c r="D10" s="60"/>
      <c r="E10" s="61"/>
      <c r="F10" s="62"/>
      <c r="G10" s="60"/>
      <c r="H10" s="61"/>
      <c r="I10" s="63"/>
      <c r="J10" s="60"/>
      <c r="K10" s="61"/>
    </row>
    <row r="11" spans="1:11" x14ac:dyDescent="0.25">
      <c r="A11" s="288" t="s">
        <v>593</v>
      </c>
      <c r="B11" s="171"/>
      <c r="C11" s="60"/>
      <c r="D11" s="60"/>
      <c r="E11" s="61"/>
      <c r="F11" s="62"/>
      <c r="G11" s="60"/>
      <c r="H11" s="61"/>
      <c r="I11" s="63"/>
      <c r="J11" s="60"/>
      <c r="K11" s="61"/>
    </row>
    <row r="12" spans="1:11" x14ac:dyDescent="0.25">
      <c r="A12" s="80" t="s">
        <v>594</v>
      </c>
      <c r="B12" s="171"/>
      <c r="C12" s="60"/>
      <c r="D12" s="60"/>
      <c r="E12" s="61"/>
      <c r="F12" s="62"/>
      <c r="G12" s="60"/>
      <c r="H12" s="61"/>
      <c r="I12" s="63"/>
      <c r="J12" s="60"/>
      <c r="K12" s="61"/>
    </row>
    <row r="13" spans="1:11" x14ac:dyDescent="0.25">
      <c r="A13" s="80" t="s">
        <v>595</v>
      </c>
      <c r="B13" s="171"/>
      <c r="C13" s="60"/>
      <c r="D13" s="60"/>
      <c r="E13" s="61"/>
      <c r="F13" s="62"/>
      <c r="G13" s="60"/>
      <c r="H13" s="61"/>
      <c r="I13" s="63"/>
      <c r="J13" s="60"/>
      <c r="K13" s="61"/>
    </row>
    <row r="14" spans="1:11" x14ac:dyDescent="0.25">
      <c r="A14" s="163" t="s">
        <v>596</v>
      </c>
      <c r="B14" s="171"/>
      <c r="C14" s="83">
        <v>6484515</v>
      </c>
      <c r="D14" s="46">
        <v>4684265</v>
      </c>
      <c r="E14" s="47">
        <v>4864524</v>
      </c>
      <c r="F14" s="48">
        <v>0</v>
      </c>
      <c r="G14" s="46">
        <v>0</v>
      </c>
      <c r="H14" s="47">
        <v>5648245</v>
      </c>
      <c r="I14" s="49">
        <v>0</v>
      </c>
      <c r="J14" s="46">
        <v>0</v>
      </c>
      <c r="K14" s="47">
        <v>0</v>
      </c>
    </row>
    <row r="15" spans="1:11" x14ac:dyDescent="0.25">
      <c r="A15" s="177" t="s">
        <v>597</v>
      </c>
      <c r="B15" s="171">
        <v>4</v>
      </c>
      <c r="C15" s="666"/>
      <c r="D15" s="667">
        <f>IFERROR((D14/C14)-1,0)</f>
        <v>-0.27762292168342584</v>
      </c>
      <c r="E15" s="667">
        <f>IFERROR((E14/D14)-1,0)</f>
        <v>3.8481810913771897E-2</v>
      </c>
      <c r="F15" s="667">
        <f>IFERROR((F14/E14)-1,0)</f>
        <v>-1</v>
      </c>
      <c r="G15" s="667">
        <f>IFERROR((G14/F14)-1,0)</f>
        <v>0</v>
      </c>
      <c r="H15" s="667">
        <f>IFERROR((H14/G14)-1,0)</f>
        <v>0</v>
      </c>
      <c r="I15" s="669">
        <v>0</v>
      </c>
      <c r="J15" s="667">
        <v>0</v>
      </c>
      <c r="K15" s="668">
        <v>0</v>
      </c>
    </row>
    <row r="16" spans="1:11" x14ac:dyDescent="0.25">
      <c r="A16" s="202"/>
      <c r="B16" s="171"/>
      <c r="C16" s="670"/>
      <c r="D16" s="35"/>
      <c r="E16" s="29"/>
      <c r="F16" s="30"/>
      <c r="G16" s="35"/>
      <c r="H16" s="29"/>
      <c r="I16" s="31"/>
      <c r="J16" s="35"/>
      <c r="K16" s="29"/>
    </row>
    <row r="17" spans="1:11" x14ac:dyDescent="0.25">
      <c r="A17" s="170" t="s">
        <v>598</v>
      </c>
      <c r="B17" s="171">
        <v>2</v>
      </c>
      <c r="C17" s="261"/>
      <c r="D17" s="66"/>
      <c r="E17" s="67"/>
      <c r="F17" s="68"/>
      <c r="G17" s="66"/>
      <c r="H17" s="67"/>
      <c r="I17" s="69"/>
      <c r="J17" s="66"/>
      <c r="K17" s="67"/>
    </row>
    <row r="18" spans="1:11" x14ac:dyDescent="0.25">
      <c r="A18" s="288" t="s">
        <v>588</v>
      </c>
      <c r="B18" s="171"/>
      <c r="C18" s="60"/>
      <c r="D18" s="60"/>
      <c r="E18" s="61"/>
      <c r="F18" s="62"/>
      <c r="G18" s="60"/>
      <c r="H18" s="61"/>
      <c r="I18" s="63"/>
      <c r="J18" s="60"/>
      <c r="K18" s="61"/>
    </row>
    <row r="19" spans="1:11" x14ac:dyDescent="0.25">
      <c r="A19" s="288" t="s">
        <v>589</v>
      </c>
      <c r="B19" s="171"/>
      <c r="C19" s="60"/>
      <c r="D19" s="60"/>
      <c r="E19" s="61"/>
      <c r="F19" s="62"/>
      <c r="G19" s="60"/>
      <c r="H19" s="61"/>
      <c r="I19" s="63"/>
      <c r="J19" s="60"/>
      <c r="K19" s="61"/>
    </row>
    <row r="20" spans="1:11" x14ac:dyDescent="0.25">
      <c r="A20" s="288" t="s">
        <v>590</v>
      </c>
      <c r="B20" s="171"/>
      <c r="C20" s="60"/>
      <c r="D20" s="60"/>
      <c r="E20" s="61"/>
      <c r="F20" s="62"/>
      <c r="G20" s="60"/>
      <c r="H20" s="61"/>
      <c r="I20" s="63"/>
      <c r="J20" s="60"/>
      <c r="K20" s="61"/>
    </row>
    <row r="21" spans="1:11" x14ac:dyDescent="0.25">
      <c r="A21" s="288" t="s">
        <v>591</v>
      </c>
      <c r="B21" s="171"/>
      <c r="C21" s="60"/>
      <c r="D21" s="60"/>
      <c r="E21" s="61"/>
      <c r="F21" s="62"/>
      <c r="G21" s="60"/>
      <c r="H21" s="61"/>
      <c r="I21" s="63"/>
      <c r="J21" s="60"/>
      <c r="K21" s="61"/>
    </row>
    <row r="22" spans="1:11" x14ac:dyDescent="0.25">
      <c r="A22" s="288" t="s">
        <v>592</v>
      </c>
      <c r="B22" s="171"/>
      <c r="C22" s="60"/>
      <c r="D22" s="60"/>
      <c r="E22" s="61"/>
      <c r="F22" s="62"/>
      <c r="G22" s="60"/>
      <c r="H22" s="61"/>
      <c r="I22" s="63"/>
      <c r="J22" s="60"/>
      <c r="K22" s="61"/>
    </row>
    <row r="23" spans="1:11" x14ac:dyDescent="0.25">
      <c r="A23" s="288" t="s">
        <v>593</v>
      </c>
      <c r="B23" s="171"/>
      <c r="C23" s="60"/>
      <c r="D23" s="60"/>
      <c r="E23" s="61"/>
      <c r="F23" s="62"/>
      <c r="G23" s="60"/>
      <c r="H23" s="61"/>
      <c r="I23" s="63"/>
      <c r="J23" s="60"/>
      <c r="K23" s="61"/>
    </row>
    <row r="24" spans="1:11" x14ac:dyDescent="0.25">
      <c r="A24" s="288" t="s">
        <v>599</v>
      </c>
      <c r="B24" s="171"/>
      <c r="C24" s="60"/>
      <c r="D24" s="60"/>
      <c r="E24" s="61"/>
      <c r="F24" s="62"/>
      <c r="G24" s="60"/>
      <c r="H24" s="61"/>
      <c r="I24" s="63"/>
      <c r="J24" s="60"/>
      <c r="K24" s="61"/>
    </row>
    <row r="25" spans="1:11" x14ac:dyDescent="0.25">
      <c r="A25" s="288" t="s">
        <v>594</v>
      </c>
      <c r="B25" s="171"/>
      <c r="C25" s="60"/>
      <c r="D25" s="60"/>
      <c r="E25" s="61"/>
      <c r="F25" s="62"/>
      <c r="G25" s="60"/>
      <c r="H25" s="61"/>
      <c r="I25" s="63"/>
      <c r="J25" s="60"/>
      <c r="K25" s="61"/>
    </row>
    <row r="26" spans="1:11" x14ac:dyDescent="0.25">
      <c r="A26" s="288" t="s">
        <v>595</v>
      </c>
      <c r="B26" s="171"/>
      <c r="C26" s="60"/>
      <c r="D26" s="60"/>
      <c r="E26" s="61"/>
      <c r="F26" s="62"/>
      <c r="G26" s="60"/>
      <c r="H26" s="61"/>
      <c r="I26" s="63"/>
      <c r="J26" s="60"/>
      <c r="K26" s="61"/>
    </row>
    <row r="27" spans="1:11" x14ac:dyDescent="0.25">
      <c r="A27" s="163" t="s">
        <v>600</v>
      </c>
      <c r="B27" s="171"/>
      <c r="C27" s="83">
        <v>12457877</v>
      </c>
      <c r="D27" s="46">
        <v>12354548</v>
      </c>
      <c r="E27" s="47">
        <v>13458445</v>
      </c>
      <c r="F27" s="48">
        <v>0</v>
      </c>
      <c r="G27" s="46">
        <v>0</v>
      </c>
      <c r="H27" s="47">
        <v>13845688</v>
      </c>
      <c r="I27" s="49">
        <v>0</v>
      </c>
      <c r="J27" s="46">
        <v>0</v>
      </c>
      <c r="K27" s="47">
        <v>0</v>
      </c>
    </row>
    <row r="28" spans="1:11" x14ac:dyDescent="0.25">
      <c r="A28" s="177" t="s">
        <v>597</v>
      </c>
      <c r="B28" s="171">
        <v>4</v>
      </c>
      <c r="C28" s="666"/>
      <c r="D28" s="667">
        <f>IFERROR((D27/C27)-1,0)</f>
        <v>-8.2942703640436211E-3</v>
      </c>
      <c r="E28" s="667">
        <f>IFERROR((E27/D27)-1,0)</f>
        <v>8.935146797762239E-2</v>
      </c>
      <c r="F28" s="667">
        <f>IFERROR((F27/E27)-1,0)</f>
        <v>-1</v>
      </c>
      <c r="G28" s="667">
        <f>IFERROR((G27/F27)-1,0)</f>
        <v>0</v>
      </c>
      <c r="H28" s="667">
        <f>IFERROR((H27/G27)-1,0)</f>
        <v>0</v>
      </c>
      <c r="I28" s="673">
        <v>0</v>
      </c>
      <c r="J28" s="667">
        <v>0</v>
      </c>
      <c r="K28" s="671">
        <v>0</v>
      </c>
    </row>
    <row r="29" spans="1:11" x14ac:dyDescent="0.25">
      <c r="A29" s="202"/>
      <c r="B29" s="171"/>
      <c r="C29" s="670"/>
      <c r="D29" s="35"/>
      <c r="E29" s="29"/>
      <c r="F29" s="30"/>
      <c r="G29" s="35"/>
      <c r="H29" s="29"/>
      <c r="I29" s="31"/>
      <c r="J29" s="35"/>
      <c r="K29" s="29"/>
    </row>
    <row r="30" spans="1:11" x14ac:dyDescent="0.25">
      <c r="A30" s="170" t="s">
        <v>601</v>
      </c>
      <c r="B30" s="171"/>
      <c r="C30" s="261"/>
      <c r="D30" s="66"/>
      <c r="E30" s="67"/>
      <c r="F30" s="68"/>
      <c r="G30" s="66"/>
      <c r="H30" s="67"/>
      <c r="I30" s="69"/>
      <c r="J30" s="66"/>
      <c r="K30" s="67"/>
    </row>
    <row r="31" spans="1:11" x14ac:dyDescent="0.25">
      <c r="A31" s="288" t="s">
        <v>602</v>
      </c>
      <c r="B31" s="171"/>
      <c r="C31" s="60"/>
      <c r="D31" s="60"/>
      <c r="E31" s="61"/>
      <c r="F31" s="62"/>
      <c r="G31" s="60"/>
      <c r="H31" s="61"/>
      <c r="I31" s="63"/>
      <c r="J31" s="60"/>
      <c r="K31" s="61"/>
    </row>
    <row r="32" spans="1:11" x14ac:dyDescent="0.25">
      <c r="A32" s="288" t="s">
        <v>589</v>
      </c>
      <c r="B32" s="171"/>
      <c r="C32" s="60"/>
      <c r="D32" s="60"/>
      <c r="E32" s="61"/>
      <c r="F32" s="62"/>
      <c r="G32" s="60"/>
      <c r="H32" s="61"/>
      <c r="I32" s="63"/>
      <c r="J32" s="60"/>
      <c r="K32" s="61"/>
    </row>
    <row r="33" spans="1:11" x14ac:dyDescent="0.25">
      <c r="A33" s="288" t="s">
        <v>590</v>
      </c>
      <c r="B33" s="171"/>
      <c r="C33" s="60"/>
      <c r="D33" s="60"/>
      <c r="E33" s="61"/>
      <c r="F33" s="62"/>
      <c r="G33" s="60"/>
      <c r="H33" s="61"/>
      <c r="I33" s="63"/>
      <c r="J33" s="60"/>
      <c r="K33" s="61"/>
    </row>
    <row r="34" spans="1:11" x14ac:dyDescent="0.25">
      <c r="A34" s="288" t="s">
        <v>591</v>
      </c>
      <c r="B34" s="171"/>
      <c r="C34" s="60"/>
      <c r="D34" s="60"/>
      <c r="E34" s="61"/>
      <c r="F34" s="62"/>
      <c r="G34" s="60"/>
      <c r="H34" s="61"/>
      <c r="I34" s="63"/>
      <c r="J34" s="60"/>
      <c r="K34" s="61"/>
    </row>
    <row r="35" spans="1:11" x14ac:dyDescent="0.25">
      <c r="A35" s="288" t="s">
        <v>592</v>
      </c>
      <c r="B35" s="171"/>
      <c r="C35" s="60"/>
      <c r="D35" s="60"/>
      <c r="E35" s="61"/>
      <c r="F35" s="62"/>
      <c r="G35" s="60"/>
      <c r="H35" s="61"/>
      <c r="I35" s="63"/>
      <c r="J35" s="60"/>
      <c r="K35" s="61"/>
    </row>
    <row r="36" spans="1:11" x14ac:dyDescent="0.25">
      <c r="A36" s="288" t="s">
        <v>593</v>
      </c>
      <c r="B36" s="171"/>
      <c r="C36" s="60"/>
      <c r="D36" s="60"/>
      <c r="E36" s="61"/>
      <c r="F36" s="62"/>
      <c r="G36" s="60"/>
      <c r="H36" s="61"/>
      <c r="I36" s="63"/>
      <c r="J36" s="60"/>
      <c r="K36" s="61"/>
    </row>
    <row r="37" spans="1:11" x14ac:dyDescent="0.25">
      <c r="A37" s="288" t="s">
        <v>195</v>
      </c>
      <c r="B37" s="171"/>
      <c r="C37" s="60"/>
      <c r="D37" s="60"/>
      <c r="E37" s="61"/>
      <c r="F37" s="62"/>
      <c r="G37" s="60"/>
      <c r="H37" s="61"/>
      <c r="I37" s="63"/>
      <c r="J37" s="60"/>
      <c r="K37" s="61"/>
    </row>
    <row r="38" spans="1:11" x14ac:dyDescent="0.25">
      <c r="A38" s="288" t="s">
        <v>599</v>
      </c>
      <c r="B38" s="171"/>
      <c r="C38" s="60"/>
      <c r="D38" s="60"/>
      <c r="E38" s="61"/>
      <c r="F38" s="62"/>
      <c r="G38" s="60"/>
      <c r="H38" s="61"/>
      <c r="I38" s="63"/>
      <c r="J38" s="60"/>
      <c r="K38" s="61"/>
    </row>
    <row r="39" spans="1:11" x14ac:dyDescent="0.25">
      <c r="A39" s="288" t="s">
        <v>594</v>
      </c>
      <c r="B39" s="171"/>
      <c r="C39" s="60"/>
      <c r="D39" s="60"/>
      <c r="E39" s="61"/>
      <c r="F39" s="62"/>
      <c r="G39" s="60"/>
      <c r="H39" s="61"/>
      <c r="I39" s="63"/>
      <c r="J39" s="60"/>
      <c r="K39" s="61"/>
    </row>
    <row r="40" spans="1:11" x14ac:dyDescent="0.25">
      <c r="A40" s="288" t="s">
        <v>595</v>
      </c>
      <c r="B40" s="171"/>
      <c r="C40" s="60"/>
      <c r="D40" s="60"/>
      <c r="E40" s="61"/>
      <c r="F40" s="62"/>
      <c r="G40" s="60"/>
      <c r="H40" s="61"/>
      <c r="I40" s="63"/>
      <c r="J40" s="60"/>
      <c r="K40" s="61"/>
    </row>
    <row r="41" spans="1:11" x14ac:dyDescent="0.25">
      <c r="A41" s="163" t="s">
        <v>603</v>
      </c>
      <c r="B41" s="171"/>
      <c r="C41" s="46">
        <v>5123546</v>
      </c>
      <c r="D41" s="46">
        <v>4568453</v>
      </c>
      <c r="E41" s="47">
        <v>5486544</v>
      </c>
      <c r="F41" s="48">
        <v>0</v>
      </c>
      <c r="G41" s="46">
        <v>0</v>
      </c>
      <c r="H41" s="47">
        <v>5845648</v>
      </c>
      <c r="I41" s="49">
        <v>0</v>
      </c>
      <c r="J41" s="46">
        <v>0</v>
      </c>
      <c r="K41" s="47">
        <v>0</v>
      </c>
    </row>
    <row r="42" spans="1:11" x14ac:dyDescent="0.25">
      <c r="A42" s="177" t="s">
        <v>597</v>
      </c>
      <c r="B42" s="171">
        <v>4</v>
      </c>
      <c r="C42" s="674"/>
      <c r="D42" s="667">
        <v>0</v>
      </c>
      <c r="E42" s="671">
        <v>0</v>
      </c>
      <c r="F42" s="672">
        <v>0</v>
      </c>
      <c r="G42" s="667">
        <v>0</v>
      </c>
      <c r="H42" s="671">
        <v>0</v>
      </c>
      <c r="I42" s="673">
        <v>0</v>
      </c>
      <c r="J42" s="667">
        <v>0</v>
      </c>
      <c r="K42" s="671">
        <v>0</v>
      </c>
    </row>
    <row r="43" spans="1:11" x14ac:dyDescent="0.25">
      <c r="A43" s="202"/>
      <c r="B43" s="171"/>
      <c r="C43" s="35"/>
      <c r="D43" s="35"/>
      <c r="E43" s="29"/>
      <c r="F43" s="30"/>
      <c r="G43" s="35"/>
      <c r="H43" s="29"/>
      <c r="I43" s="31"/>
      <c r="J43" s="35"/>
      <c r="K43" s="29"/>
    </row>
    <row r="44" spans="1:11" x14ac:dyDescent="0.25">
      <c r="A44" s="675" t="s">
        <v>604</v>
      </c>
      <c r="B44" s="676"/>
      <c r="C44" s="339">
        <f t="shared" ref="C44:H44" si="0">C41+C27+C14</f>
        <v>24065938</v>
      </c>
      <c r="D44" s="339">
        <f t="shared" si="0"/>
        <v>21607266</v>
      </c>
      <c r="E44" s="339">
        <f t="shared" si="0"/>
        <v>23809513</v>
      </c>
      <c r="F44" s="339">
        <f t="shared" si="0"/>
        <v>0</v>
      </c>
      <c r="G44" s="339">
        <f t="shared" si="0"/>
        <v>0</v>
      </c>
      <c r="H44" s="339">
        <f t="shared" si="0"/>
        <v>25339581</v>
      </c>
      <c r="I44" s="344">
        <v>0</v>
      </c>
      <c r="J44" s="339">
        <v>0</v>
      </c>
      <c r="K44" s="340">
        <v>0</v>
      </c>
    </row>
    <row r="45" spans="1:11" x14ac:dyDescent="0.25">
      <c r="A45" s="202"/>
      <c r="B45" s="171"/>
      <c r="C45" s="677"/>
      <c r="D45" s="667">
        <v>0</v>
      </c>
      <c r="E45" s="671">
        <v>0</v>
      </c>
      <c r="F45" s="672">
        <v>0</v>
      </c>
      <c r="G45" s="667">
        <v>0</v>
      </c>
      <c r="H45" s="671">
        <v>0</v>
      </c>
      <c r="I45" s="673">
        <v>0</v>
      </c>
      <c r="J45" s="667">
        <v>0</v>
      </c>
      <c r="K45" s="671">
        <v>0</v>
      </c>
    </row>
    <row r="46" spans="1:11" x14ac:dyDescent="0.25">
      <c r="A46" s="202"/>
      <c r="B46" s="171"/>
      <c r="C46" s="35"/>
      <c r="D46" s="678"/>
      <c r="E46" s="679"/>
      <c r="F46" s="680"/>
      <c r="G46" s="678"/>
      <c r="H46" s="679"/>
      <c r="I46" s="681"/>
      <c r="J46" s="678"/>
      <c r="K46" s="679"/>
    </row>
    <row r="47" spans="1:11" x14ac:dyDescent="0.25">
      <c r="A47" s="170" t="s">
        <v>605</v>
      </c>
      <c r="B47" s="171"/>
      <c r="C47" s="66"/>
      <c r="D47" s="66"/>
      <c r="E47" s="67"/>
      <c r="F47" s="68"/>
      <c r="G47" s="66"/>
      <c r="H47" s="67"/>
      <c r="I47" s="69"/>
      <c r="J47" s="66"/>
      <c r="K47" s="67"/>
    </row>
    <row r="48" spans="1:11" x14ac:dyDescent="0.25">
      <c r="A48" s="288" t="s">
        <v>588</v>
      </c>
      <c r="B48" s="171"/>
      <c r="C48" s="60"/>
      <c r="D48" s="60"/>
      <c r="E48" s="61"/>
      <c r="F48" s="62"/>
      <c r="G48" s="60"/>
      <c r="H48" s="61"/>
      <c r="I48" s="63"/>
      <c r="J48" s="60"/>
      <c r="K48" s="61"/>
    </row>
    <row r="49" spans="1:11" x14ac:dyDescent="0.25">
      <c r="A49" s="288" t="s">
        <v>589</v>
      </c>
      <c r="B49" s="171"/>
      <c r="C49" s="60"/>
      <c r="D49" s="60"/>
      <c r="E49" s="61"/>
      <c r="F49" s="62"/>
      <c r="G49" s="60"/>
      <c r="H49" s="61"/>
      <c r="I49" s="63"/>
      <c r="J49" s="60"/>
      <c r="K49" s="61"/>
    </row>
    <row r="50" spans="1:11" x14ac:dyDescent="0.25">
      <c r="A50" s="288" t="s">
        <v>590</v>
      </c>
      <c r="B50" s="171"/>
      <c r="C50" s="60"/>
      <c r="D50" s="60"/>
      <c r="E50" s="61"/>
      <c r="F50" s="62"/>
      <c r="G50" s="60"/>
      <c r="H50" s="61"/>
      <c r="I50" s="63"/>
      <c r="J50" s="60"/>
      <c r="K50" s="61"/>
    </row>
    <row r="51" spans="1:11" x14ac:dyDescent="0.25">
      <c r="A51" s="288" t="s">
        <v>591</v>
      </c>
      <c r="B51" s="171"/>
      <c r="C51" s="60"/>
      <c r="D51" s="60"/>
      <c r="E51" s="61"/>
      <c r="F51" s="62"/>
      <c r="G51" s="60"/>
      <c r="H51" s="61"/>
      <c r="I51" s="63"/>
      <c r="J51" s="60"/>
      <c r="K51" s="61"/>
    </row>
    <row r="52" spans="1:11" x14ac:dyDescent="0.25">
      <c r="A52" s="288" t="s">
        <v>606</v>
      </c>
      <c r="B52" s="171"/>
      <c r="C52" s="60"/>
      <c r="D52" s="60"/>
      <c r="E52" s="61"/>
      <c r="F52" s="62"/>
      <c r="G52" s="60"/>
      <c r="H52" s="61"/>
      <c r="I52" s="63"/>
      <c r="J52" s="60"/>
      <c r="K52" s="61"/>
    </row>
    <row r="53" spans="1:11" x14ac:dyDescent="0.25">
      <c r="A53" s="288" t="s">
        <v>593</v>
      </c>
      <c r="B53" s="171"/>
      <c r="C53" s="60"/>
      <c r="D53" s="60"/>
      <c r="E53" s="61"/>
      <c r="F53" s="62"/>
      <c r="G53" s="60"/>
      <c r="H53" s="61"/>
      <c r="I53" s="63"/>
      <c r="J53" s="60"/>
      <c r="K53" s="61"/>
    </row>
    <row r="54" spans="1:11" x14ac:dyDescent="0.25">
      <c r="A54" s="288" t="s">
        <v>607</v>
      </c>
      <c r="B54" s="171"/>
      <c r="C54" s="60"/>
      <c r="D54" s="60"/>
      <c r="E54" s="61"/>
      <c r="F54" s="62"/>
      <c r="G54" s="60"/>
      <c r="H54" s="61"/>
      <c r="I54" s="63"/>
      <c r="J54" s="60"/>
      <c r="K54" s="61"/>
    </row>
    <row r="55" spans="1:11" x14ac:dyDescent="0.25">
      <c r="A55" s="288" t="s">
        <v>608</v>
      </c>
      <c r="B55" s="171"/>
      <c r="C55" s="60"/>
      <c r="D55" s="60"/>
      <c r="E55" s="61"/>
      <c r="F55" s="62"/>
      <c r="G55" s="60"/>
      <c r="H55" s="61"/>
      <c r="I55" s="63"/>
      <c r="J55" s="60"/>
      <c r="K55" s="61"/>
    </row>
    <row r="56" spans="1:11" x14ac:dyDescent="0.25">
      <c r="A56" s="288" t="s">
        <v>595</v>
      </c>
      <c r="B56" s="171"/>
      <c r="C56" s="60"/>
      <c r="D56" s="60"/>
      <c r="E56" s="61"/>
      <c r="F56" s="62"/>
      <c r="G56" s="60"/>
      <c r="H56" s="61"/>
      <c r="I56" s="63"/>
      <c r="J56" s="60"/>
      <c r="K56" s="61"/>
    </row>
    <row r="57" spans="1:11" x14ac:dyDescent="0.25">
      <c r="A57" s="163" t="s">
        <v>609</v>
      </c>
      <c r="B57" s="171"/>
      <c r="C57" s="46">
        <v>0</v>
      </c>
      <c r="D57" s="46">
        <v>0</v>
      </c>
      <c r="E57" s="47">
        <v>0</v>
      </c>
      <c r="F57" s="48">
        <v>0</v>
      </c>
      <c r="G57" s="46">
        <v>0</v>
      </c>
      <c r="H57" s="47">
        <v>0</v>
      </c>
      <c r="I57" s="49">
        <v>0</v>
      </c>
      <c r="J57" s="46">
        <v>0</v>
      </c>
      <c r="K57" s="47">
        <v>0</v>
      </c>
    </row>
    <row r="58" spans="1:11" x14ac:dyDescent="0.25">
      <c r="A58" s="177" t="s">
        <v>597</v>
      </c>
      <c r="B58" s="171">
        <v>4</v>
      </c>
      <c r="C58" s="674"/>
      <c r="D58" s="667">
        <v>0</v>
      </c>
      <c r="E58" s="671">
        <v>0</v>
      </c>
      <c r="F58" s="672">
        <v>0</v>
      </c>
      <c r="G58" s="667">
        <v>0</v>
      </c>
      <c r="H58" s="671">
        <v>0</v>
      </c>
      <c r="I58" s="673">
        <v>0</v>
      </c>
      <c r="J58" s="667">
        <v>0</v>
      </c>
      <c r="K58" s="671">
        <v>0</v>
      </c>
    </row>
    <row r="59" spans="1:11" x14ac:dyDescent="0.25">
      <c r="A59" s="202"/>
      <c r="B59" s="171"/>
      <c r="C59" s="35"/>
      <c r="D59" s="35"/>
      <c r="E59" s="29"/>
      <c r="F59" s="30"/>
      <c r="G59" s="35"/>
      <c r="H59" s="29"/>
      <c r="I59" s="31"/>
      <c r="J59" s="35"/>
      <c r="K59" s="29"/>
    </row>
    <row r="60" spans="1:11" x14ac:dyDescent="0.25">
      <c r="A60" s="170" t="s">
        <v>610</v>
      </c>
      <c r="B60" s="171"/>
      <c r="C60" s="66"/>
      <c r="D60" s="66"/>
      <c r="E60" s="67"/>
      <c r="F60" s="68"/>
      <c r="G60" s="66"/>
      <c r="H60" s="67"/>
      <c r="I60" s="69"/>
      <c r="J60" s="66"/>
      <c r="K60" s="67"/>
    </row>
    <row r="61" spans="1:11" x14ac:dyDescent="0.25">
      <c r="A61" s="288" t="s">
        <v>588</v>
      </c>
      <c r="B61" s="171"/>
      <c r="C61" s="60"/>
      <c r="D61" s="60"/>
      <c r="E61" s="61"/>
      <c r="F61" s="62"/>
      <c r="G61" s="60"/>
      <c r="H61" s="61"/>
      <c r="I61" s="63"/>
      <c r="J61" s="60"/>
      <c r="K61" s="61"/>
    </row>
    <row r="62" spans="1:11" x14ac:dyDescent="0.25">
      <c r="A62" s="288" t="s">
        <v>589</v>
      </c>
      <c r="B62" s="171"/>
      <c r="C62" s="60"/>
      <c r="D62" s="60"/>
      <c r="E62" s="61"/>
      <c r="F62" s="62"/>
      <c r="G62" s="60"/>
      <c r="H62" s="61"/>
      <c r="I62" s="63"/>
      <c r="J62" s="60"/>
      <c r="K62" s="61"/>
    </row>
    <row r="63" spans="1:11" x14ac:dyDescent="0.25">
      <c r="A63" s="288" t="s">
        <v>590</v>
      </c>
      <c r="B63" s="171"/>
      <c r="C63" s="60"/>
      <c r="D63" s="60"/>
      <c r="E63" s="61"/>
      <c r="F63" s="62"/>
      <c r="G63" s="60"/>
      <c r="H63" s="61"/>
      <c r="I63" s="63"/>
      <c r="J63" s="60"/>
      <c r="K63" s="61"/>
    </row>
    <row r="64" spans="1:11" x14ac:dyDescent="0.25">
      <c r="A64" s="288" t="s">
        <v>591</v>
      </c>
      <c r="B64" s="171"/>
      <c r="C64" s="60"/>
      <c r="D64" s="60"/>
      <c r="E64" s="61"/>
      <c r="F64" s="62"/>
      <c r="G64" s="60"/>
      <c r="H64" s="61"/>
      <c r="I64" s="63"/>
      <c r="J64" s="60"/>
      <c r="K64" s="61"/>
    </row>
    <row r="65" spans="1:11" x14ac:dyDescent="0.25">
      <c r="A65" s="288" t="s">
        <v>606</v>
      </c>
      <c r="B65" s="171"/>
      <c r="C65" s="60"/>
      <c r="D65" s="60"/>
      <c r="E65" s="61"/>
      <c r="F65" s="62"/>
      <c r="G65" s="60"/>
      <c r="H65" s="61"/>
      <c r="I65" s="63"/>
      <c r="J65" s="60"/>
      <c r="K65" s="61"/>
    </row>
    <row r="66" spans="1:11" x14ac:dyDescent="0.25">
      <c r="A66" s="288" t="s">
        <v>593</v>
      </c>
      <c r="B66" s="171"/>
      <c r="C66" s="60"/>
      <c r="D66" s="60"/>
      <c r="E66" s="61"/>
      <c r="F66" s="62"/>
      <c r="G66" s="60"/>
      <c r="H66" s="61"/>
      <c r="I66" s="63"/>
      <c r="J66" s="60"/>
      <c r="K66" s="61"/>
    </row>
    <row r="67" spans="1:11" x14ac:dyDescent="0.25">
      <c r="A67" s="288" t="s">
        <v>599</v>
      </c>
      <c r="B67" s="171"/>
      <c r="C67" s="60"/>
      <c r="D67" s="60"/>
      <c r="E67" s="61"/>
      <c r="F67" s="62"/>
      <c r="G67" s="60"/>
      <c r="H67" s="61"/>
      <c r="I67" s="63"/>
      <c r="J67" s="60"/>
      <c r="K67" s="61"/>
    </row>
    <row r="68" spans="1:11" x14ac:dyDescent="0.25">
      <c r="A68" s="288" t="s">
        <v>594</v>
      </c>
      <c r="B68" s="171"/>
      <c r="C68" s="60"/>
      <c r="D68" s="60"/>
      <c r="E68" s="61"/>
      <c r="F68" s="62"/>
      <c r="G68" s="60"/>
      <c r="H68" s="61"/>
      <c r="I68" s="63"/>
      <c r="J68" s="60"/>
      <c r="K68" s="61"/>
    </row>
    <row r="69" spans="1:11" x14ac:dyDescent="0.25">
      <c r="A69" s="288" t="s">
        <v>595</v>
      </c>
      <c r="B69" s="171"/>
      <c r="C69" s="60"/>
      <c r="D69" s="60"/>
      <c r="E69" s="61"/>
      <c r="F69" s="62"/>
      <c r="G69" s="60"/>
      <c r="H69" s="61"/>
      <c r="I69" s="63"/>
      <c r="J69" s="60"/>
      <c r="K69" s="61"/>
    </row>
    <row r="70" spans="1:11" x14ac:dyDescent="0.25">
      <c r="A70" s="163" t="s">
        <v>611</v>
      </c>
      <c r="B70" s="171"/>
      <c r="C70" s="46">
        <v>0</v>
      </c>
      <c r="D70" s="46">
        <v>0</v>
      </c>
      <c r="E70" s="47">
        <v>0</v>
      </c>
      <c r="F70" s="48">
        <v>0</v>
      </c>
      <c r="G70" s="46">
        <v>0</v>
      </c>
      <c r="H70" s="47">
        <v>0</v>
      </c>
      <c r="I70" s="49">
        <v>0</v>
      </c>
      <c r="J70" s="46">
        <v>0</v>
      </c>
      <c r="K70" s="47">
        <v>0</v>
      </c>
    </row>
    <row r="71" spans="1:11" x14ac:dyDescent="0.25">
      <c r="A71" s="177" t="s">
        <v>597</v>
      </c>
      <c r="B71" s="171">
        <v>4</v>
      </c>
      <c r="C71" s="674"/>
      <c r="D71" s="667">
        <v>0</v>
      </c>
      <c r="E71" s="671">
        <v>0</v>
      </c>
      <c r="F71" s="672">
        <v>0</v>
      </c>
      <c r="G71" s="667">
        <v>0</v>
      </c>
      <c r="H71" s="671">
        <v>0</v>
      </c>
      <c r="I71" s="673">
        <v>0</v>
      </c>
      <c r="J71" s="667">
        <v>0</v>
      </c>
      <c r="K71" s="671">
        <v>0</v>
      </c>
    </row>
    <row r="72" spans="1:11" x14ac:dyDescent="0.25">
      <c r="A72" s="202"/>
      <c r="B72" s="171"/>
      <c r="C72" s="35"/>
      <c r="D72" s="35"/>
      <c r="E72" s="29"/>
      <c r="F72" s="30"/>
      <c r="G72" s="35"/>
      <c r="H72" s="29"/>
      <c r="I72" s="31"/>
      <c r="J72" s="35"/>
      <c r="K72" s="29"/>
    </row>
    <row r="73" spans="1:11" x14ac:dyDescent="0.25">
      <c r="A73" s="170" t="s">
        <v>612</v>
      </c>
      <c r="B73" s="171"/>
      <c r="C73" s="66"/>
      <c r="D73" s="66"/>
      <c r="E73" s="67"/>
      <c r="F73" s="68"/>
      <c r="G73" s="66"/>
      <c r="H73" s="67"/>
      <c r="I73" s="69"/>
      <c r="J73" s="66"/>
      <c r="K73" s="67"/>
    </row>
    <row r="74" spans="1:11" x14ac:dyDescent="0.25">
      <c r="A74" s="288" t="s">
        <v>602</v>
      </c>
      <c r="B74" s="171"/>
      <c r="C74" s="60"/>
      <c r="D74" s="60"/>
      <c r="E74" s="61"/>
      <c r="F74" s="62"/>
      <c r="G74" s="60"/>
      <c r="H74" s="61"/>
      <c r="I74" s="63"/>
      <c r="J74" s="60"/>
      <c r="K74" s="61"/>
    </row>
    <row r="75" spans="1:11" x14ac:dyDescent="0.25">
      <c r="A75" s="288" t="s">
        <v>589</v>
      </c>
      <c r="B75" s="171"/>
      <c r="C75" s="60"/>
      <c r="D75" s="60"/>
      <c r="E75" s="61"/>
      <c r="F75" s="62"/>
      <c r="G75" s="60"/>
      <c r="H75" s="61"/>
      <c r="I75" s="63"/>
      <c r="J75" s="60"/>
      <c r="K75" s="61"/>
    </row>
    <row r="76" spans="1:11" x14ac:dyDescent="0.25">
      <c r="A76" s="288" t="s">
        <v>590</v>
      </c>
      <c r="B76" s="171"/>
      <c r="C76" s="60"/>
      <c r="D76" s="60"/>
      <c r="E76" s="61"/>
      <c r="F76" s="62"/>
      <c r="G76" s="60"/>
      <c r="H76" s="61"/>
      <c r="I76" s="63"/>
      <c r="J76" s="60"/>
      <c r="K76" s="61"/>
    </row>
    <row r="77" spans="1:11" x14ac:dyDescent="0.25">
      <c r="A77" s="288" t="s">
        <v>591</v>
      </c>
      <c r="B77" s="171"/>
      <c r="C77" s="60"/>
      <c r="D77" s="60"/>
      <c r="E77" s="61"/>
      <c r="F77" s="62"/>
      <c r="G77" s="60"/>
      <c r="H77" s="61"/>
      <c r="I77" s="63"/>
      <c r="J77" s="60"/>
      <c r="K77" s="61"/>
    </row>
    <row r="78" spans="1:11" x14ac:dyDescent="0.25">
      <c r="A78" s="288" t="s">
        <v>606</v>
      </c>
      <c r="B78" s="171"/>
      <c r="C78" s="60"/>
      <c r="D78" s="60"/>
      <c r="E78" s="61"/>
      <c r="F78" s="62"/>
      <c r="G78" s="60"/>
      <c r="H78" s="61"/>
      <c r="I78" s="63"/>
      <c r="J78" s="60"/>
      <c r="K78" s="61"/>
    </row>
    <row r="79" spans="1:11" x14ac:dyDescent="0.25">
      <c r="A79" s="288" t="s">
        <v>593</v>
      </c>
      <c r="B79" s="171"/>
      <c r="C79" s="60"/>
      <c r="D79" s="60"/>
      <c r="E79" s="61"/>
      <c r="F79" s="62"/>
      <c r="G79" s="60"/>
      <c r="H79" s="61"/>
      <c r="I79" s="63"/>
      <c r="J79" s="60"/>
      <c r="K79" s="61"/>
    </row>
    <row r="80" spans="1:11" x14ac:dyDescent="0.25">
      <c r="A80" s="288" t="s">
        <v>195</v>
      </c>
      <c r="B80" s="171"/>
      <c r="C80" s="60"/>
      <c r="D80" s="60"/>
      <c r="E80" s="61"/>
      <c r="F80" s="62"/>
      <c r="G80" s="60"/>
      <c r="H80" s="61"/>
      <c r="I80" s="63"/>
      <c r="J80" s="60"/>
      <c r="K80" s="61"/>
    </row>
    <row r="81" spans="1:11" x14ac:dyDescent="0.25">
      <c r="A81" s="288" t="s">
        <v>599</v>
      </c>
      <c r="B81" s="171"/>
      <c r="C81" s="60"/>
      <c r="D81" s="60"/>
      <c r="E81" s="61"/>
      <c r="F81" s="62"/>
      <c r="G81" s="60"/>
      <c r="H81" s="61"/>
      <c r="I81" s="63"/>
      <c r="J81" s="60"/>
      <c r="K81" s="61"/>
    </row>
    <row r="82" spans="1:11" x14ac:dyDescent="0.25">
      <c r="A82" s="288" t="s">
        <v>594</v>
      </c>
      <c r="B82" s="171"/>
      <c r="C82" s="60"/>
      <c r="D82" s="60"/>
      <c r="E82" s="61"/>
      <c r="F82" s="62"/>
      <c r="G82" s="60"/>
      <c r="H82" s="61"/>
      <c r="I82" s="63"/>
      <c r="J82" s="60"/>
      <c r="K82" s="61"/>
    </row>
    <row r="83" spans="1:11" x14ac:dyDescent="0.25">
      <c r="A83" s="288" t="s">
        <v>595</v>
      </c>
      <c r="B83" s="171"/>
      <c r="C83" s="60"/>
      <c r="D83" s="60"/>
      <c r="E83" s="61"/>
      <c r="F83" s="62"/>
      <c r="G83" s="60"/>
      <c r="H83" s="61"/>
      <c r="I83" s="63"/>
      <c r="J83" s="60"/>
      <c r="K83" s="61"/>
    </row>
    <row r="84" spans="1:11" x14ac:dyDescent="0.25">
      <c r="A84" s="163" t="s">
        <v>613</v>
      </c>
      <c r="B84" s="171"/>
      <c r="C84" s="46">
        <v>0</v>
      </c>
      <c r="D84" s="46">
        <v>0</v>
      </c>
      <c r="E84" s="47">
        <v>0</v>
      </c>
      <c r="F84" s="48">
        <v>0</v>
      </c>
      <c r="G84" s="46">
        <v>0</v>
      </c>
      <c r="H84" s="47">
        <v>0</v>
      </c>
      <c r="I84" s="49">
        <v>0</v>
      </c>
      <c r="J84" s="46">
        <v>0</v>
      </c>
      <c r="K84" s="47">
        <v>0</v>
      </c>
    </row>
    <row r="85" spans="1:11" x14ac:dyDescent="0.25">
      <c r="A85" s="177" t="s">
        <v>597</v>
      </c>
      <c r="B85" s="171">
        <v>4</v>
      </c>
      <c r="C85" s="674"/>
      <c r="D85" s="667">
        <v>0</v>
      </c>
      <c r="E85" s="671">
        <v>0</v>
      </c>
      <c r="F85" s="672">
        <v>0</v>
      </c>
      <c r="G85" s="667">
        <v>0</v>
      </c>
      <c r="H85" s="671">
        <v>0</v>
      </c>
      <c r="I85" s="673">
        <v>0</v>
      </c>
      <c r="J85" s="667">
        <v>0</v>
      </c>
      <c r="K85" s="671">
        <v>0</v>
      </c>
    </row>
    <row r="86" spans="1:11" x14ac:dyDescent="0.25">
      <c r="A86" s="202"/>
      <c r="B86" s="171"/>
      <c r="C86" s="35"/>
      <c r="D86" s="35"/>
      <c r="E86" s="29"/>
      <c r="F86" s="30"/>
      <c r="G86" s="35"/>
      <c r="H86" s="29"/>
      <c r="I86" s="31"/>
      <c r="J86" s="35"/>
      <c r="K86" s="29"/>
    </row>
    <row r="87" spans="1:11" x14ac:dyDescent="0.25">
      <c r="A87" s="675" t="s">
        <v>614</v>
      </c>
      <c r="B87" s="676"/>
      <c r="C87" s="339">
        <v>0</v>
      </c>
      <c r="D87" s="339">
        <v>0</v>
      </c>
      <c r="E87" s="340">
        <v>0</v>
      </c>
      <c r="F87" s="341">
        <v>0</v>
      </c>
      <c r="G87" s="339">
        <v>0</v>
      </c>
      <c r="H87" s="340">
        <v>0</v>
      </c>
      <c r="I87" s="344">
        <v>0</v>
      </c>
      <c r="J87" s="339">
        <v>0</v>
      </c>
      <c r="K87" s="340">
        <v>0</v>
      </c>
    </row>
    <row r="88" spans="1:11" x14ac:dyDescent="0.25">
      <c r="A88" s="202"/>
      <c r="B88" s="171"/>
      <c r="C88" s="35"/>
      <c r="D88" s="35"/>
      <c r="E88" s="29"/>
      <c r="F88" s="30"/>
      <c r="G88" s="35"/>
      <c r="H88" s="29"/>
      <c r="I88" s="31"/>
      <c r="J88" s="35"/>
      <c r="K88" s="29"/>
    </row>
    <row r="89" spans="1:11" ht="25.5" x14ac:dyDescent="0.25">
      <c r="A89" s="682" t="s">
        <v>615</v>
      </c>
      <c r="B89" s="683"/>
      <c r="C89" s="270">
        <v>0</v>
      </c>
      <c r="D89" s="270">
        <v>0</v>
      </c>
      <c r="E89" s="271">
        <v>0</v>
      </c>
      <c r="F89" s="272">
        <v>0</v>
      </c>
      <c r="G89" s="270">
        <v>0</v>
      </c>
      <c r="H89" s="271">
        <v>0</v>
      </c>
      <c r="I89" s="273">
        <v>0</v>
      </c>
      <c r="J89" s="270">
        <v>0</v>
      </c>
      <c r="K89" s="271">
        <v>0</v>
      </c>
    </row>
    <row r="90" spans="1:11" x14ac:dyDescent="0.25">
      <c r="A90" s="177" t="s">
        <v>597</v>
      </c>
      <c r="B90" s="171">
        <v>4</v>
      </c>
      <c r="C90" s="677"/>
      <c r="D90" s="667">
        <v>0</v>
      </c>
      <c r="E90" s="673">
        <v>0</v>
      </c>
      <c r="F90" s="672">
        <v>0</v>
      </c>
      <c r="G90" s="667">
        <v>0</v>
      </c>
      <c r="H90" s="671">
        <v>0</v>
      </c>
      <c r="I90" s="673">
        <v>0</v>
      </c>
      <c r="J90" s="667">
        <v>0</v>
      </c>
      <c r="K90" s="671">
        <v>0</v>
      </c>
    </row>
    <row r="91" spans="1:11" x14ac:dyDescent="0.25">
      <c r="A91" s="684" t="s">
        <v>616</v>
      </c>
      <c r="B91" s="685">
        <v>5</v>
      </c>
      <c r="C91" s="110">
        <v>0</v>
      </c>
      <c r="D91" s="110">
        <v>0</v>
      </c>
      <c r="E91" s="113">
        <v>0</v>
      </c>
      <c r="F91" s="112">
        <v>0</v>
      </c>
      <c r="G91" s="110">
        <v>0</v>
      </c>
      <c r="H91" s="111">
        <v>0</v>
      </c>
      <c r="I91" s="113">
        <v>0</v>
      </c>
      <c r="J91" s="110">
        <v>0</v>
      </c>
      <c r="K91" s="111">
        <v>0</v>
      </c>
    </row>
    <row r="92" spans="1:11" x14ac:dyDescent="0.25">
      <c r="A92" s="321" t="s">
        <v>132</v>
      </c>
      <c r="B92" s="116"/>
      <c r="C92" s="223"/>
      <c r="D92" s="223"/>
      <c r="E92" s="223"/>
      <c r="F92" s="223"/>
      <c r="G92" s="223"/>
      <c r="H92" s="223"/>
      <c r="I92" s="223"/>
      <c r="J92" s="223"/>
      <c r="K92" s="223"/>
    </row>
    <row r="93" spans="1:11" x14ac:dyDescent="0.25">
      <c r="A93" s="326" t="s">
        <v>617</v>
      </c>
      <c r="B93" s="116"/>
      <c r="C93" s="223"/>
      <c r="D93" s="223"/>
      <c r="E93" s="223"/>
      <c r="F93" s="223"/>
      <c r="G93" s="223"/>
      <c r="H93" s="223"/>
      <c r="I93" s="223"/>
      <c r="J93" s="223"/>
      <c r="K93" s="223"/>
    </row>
    <row r="94" spans="1:11" x14ac:dyDescent="0.25">
      <c r="A94" s="686" t="s">
        <v>618</v>
      </c>
      <c r="B94" s="116"/>
      <c r="C94" s="223"/>
      <c r="D94" s="223"/>
      <c r="E94" s="223"/>
      <c r="F94" s="223"/>
      <c r="G94" s="223"/>
      <c r="H94" s="223"/>
      <c r="I94" s="223"/>
      <c r="J94" s="223"/>
      <c r="K94" s="223"/>
    </row>
    <row r="95" spans="1:11" x14ac:dyDescent="0.25">
      <c r="A95" s="326" t="s">
        <v>619</v>
      </c>
      <c r="B95" s="116"/>
      <c r="C95" s="223"/>
      <c r="D95" s="223"/>
      <c r="E95" s="223"/>
      <c r="F95" s="223"/>
      <c r="G95" s="223"/>
      <c r="H95" s="223"/>
      <c r="I95" s="223"/>
      <c r="J95" s="223"/>
      <c r="K95" s="223"/>
    </row>
    <row r="96" spans="1:11" x14ac:dyDescent="0.25">
      <c r="A96" s="686" t="s">
        <v>620</v>
      </c>
      <c r="B96" s="225"/>
      <c r="C96" s="687"/>
      <c r="D96" s="118"/>
      <c r="E96" s="118"/>
      <c r="F96" s="118"/>
      <c r="G96" s="118"/>
      <c r="H96" s="118"/>
      <c r="I96" s="118"/>
      <c r="J96" s="118"/>
      <c r="K96" s="118"/>
    </row>
    <row r="97" spans="1:11" x14ac:dyDescent="0.25">
      <c r="A97" s="686" t="s">
        <v>621</v>
      </c>
      <c r="B97" s="225"/>
      <c r="C97" s="687"/>
      <c r="D97" s="118"/>
      <c r="E97" s="118"/>
      <c r="F97" s="118"/>
      <c r="G97" s="118"/>
      <c r="H97" s="118"/>
      <c r="I97" s="118"/>
      <c r="J97" s="118"/>
      <c r="K97" s="118"/>
    </row>
    <row r="98" spans="1:11" x14ac:dyDescent="0.25">
      <c r="A98" s="688" t="s">
        <v>622</v>
      </c>
      <c r="B98" s="225"/>
      <c r="C98" s="118"/>
      <c r="D98" s="118"/>
      <c r="E98" s="118"/>
      <c r="F98" s="118"/>
      <c r="G98" s="118"/>
      <c r="H98" s="118"/>
      <c r="I98" s="118"/>
      <c r="J98" s="118"/>
      <c r="K98" s="118"/>
    </row>
    <row r="99" spans="1:11" x14ac:dyDescent="0.25">
      <c r="A99" s="686" t="s">
        <v>623</v>
      </c>
      <c r="B99" s="225"/>
      <c r="C99" s="118"/>
      <c r="D99" s="118"/>
      <c r="E99" s="118"/>
      <c r="F99" s="118"/>
      <c r="G99" s="118"/>
      <c r="H99" s="118"/>
      <c r="I99" s="118"/>
      <c r="J99" s="118"/>
      <c r="K99" s="118"/>
    </row>
    <row r="100" spans="1:11" x14ac:dyDescent="0.25">
      <c r="A100" s="686" t="s">
        <v>624</v>
      </c>
      <c r="B100" s="225"/>
      <c r="C100" s="118"/>
      <c r="D100" s="118"/>
      <c r="E100" s="118"/>
      <c r="F100" s="118"/>
      <c r="G100" s="118"/>
      <c r="H100" s="118"/>
      <c r="I100" s="118"/>
      <c r="J100" s="118"/>
      <c r="K100" s="118"/>
    </row>
    <row r="101" spans="1:11" x14ac:dyDescent="0.25">
      <c r="A101" s="686" t="s">
        <v>625</v>
      </c>
      <c r="B101" s="225"/>
      <c r="C101" s="118"/>
      <c r="D101" s="118"/>
      <c r="E101" s="118"/>
      <c r="F101" s="118"/>
      <c r="G101" s="118"/>
      <c r="H101" s="118"/>
      <c r="I101" s="118"/>
      <c r="J101" s="118"/>
      <c r="K101" s="118"/>
    </row>
    <row r="102" spans="1:11" x14ac:dyDescent="0.25">
      <c r="A102" s="686" t="s">
        <v>626</v>
      </c>
      <c r="B102" s="225"/>
      <c r="C102" s="118"/>
      <c r="D102" s="118"/>
      <c r="E102" s="118"/>
      <c r="F102" s="118"/>
      <c r="G102" s="118"/>
      <c r="H102" s="118"/>
      <c r="I102" s="118"/>
      <c r="J102" s="118"/>
      <c r="K102" s="118"/>
    </row>
    <row r="103" spans="1:11" x14ac:dyDescent="0.25">
      <c r="A103" s="686" t="s">
        <v>627</v>
      </c>
      <c r="B103" s="225"/>
      <c r="C103" s="118"/>
      <c r="D103" s="118"/>
      <c r="E103" s="118"/>
      <c r="F103" s="118"/>
      <c r="G103" s="118"/>
      <c r="H103" s="118"/>
      <c r="I103" s="118"/>
      <c r="J103" s="118"/>
      <c r="K103" s="118"/>
    </row>
    <row r="104" spans="1:11" x14ac:dyDescent="0.25">
      <c r="A104" s="686" t="s">
        <v>628</v>
      </c>
      <c r="B104" s="225"/>
      <c r="C104" s="118"/>
      <c r="D104" s="118"/>
      <c r="E104" s="118"/>
      <c r="F104" s="118"/>
      <c r="G104" s="118"/>
      <c r="H104" s="118"/>
      <c r="I104" s="118"/>
      <c r="J104" s="118"/>
      <c r="K104" s="118"/>
    </row>
  </sheetData>
  <mergeCells count="2">
    <mergeCell ref="F2:H2"/>
    <mergeCell ref="I2:K2"/>
  </mergeCell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57"/>
  <sheetViews>
    <sheetView workbookViewId="0">
      <selection activeCell="A30" sqref="A30"/>
    </sheetView>
  </sheetViews>
  <sheetFormatPr defaultRowHeight="12.75" x14ac:dyDescent="0.2"/>
  <cols>
    <col min="1" max="1" width="27.42578125" style="908" customWidth="1"/>
    <col min="2" max="2" width="2.85546875" style="908" customWidth="1"/>
    <col min="3" max="14" width="7.42578125" style="908" customWidth="1"/>
    <col min="15" max="16" width="9.28515625" style="908" customWidth="1"/>
    <col min="17" max="17" width="9.140625" style="908" customWidth="1"/>
    <col min="18" max="256" width="9.140625" style="908"/>
    <col min="257" max="257" width="27.42578125" style="908" customWidth="1"/>
    <col min="258" max="258" width="2.85546875" style="908" customWidth="1"/>
    <col min="259" max="270" width="7.42578125" style="908" customWidth="1"/>
    <col min="271" max="272" width="9.28515625" style="908" customWidth="1"/>
    <col min="273" max="273" width="9.140625" style="908" customWidth="1"/>
    <col min="274" max="512" width="9.140625" style="908"/>
    <col min="513" max="513" width="27.42578125" style="908" customWidth="1"/>
    <col min="514" max="514" width="2.85546875" style="908" customWidth="1"/>
    <col min="515" max="526" width="7.42578125" style="908" customWidth="1"/>
    <col min="527" max="528" width="9.28515625" style="908" customWidth="1"/>
    <col min="529" max="529" width="9.140625" style="908" customWidth="1"/>
    <col min="530" max="768" width="9.140625" style="908"/>
    <col min="769" max="769" width="27.42578125" style="908" customWidth="1"/>
    <col min="770" max="770" width="2.85546875" style="908" customWidth="1"/>
    <col min="771" max="782" width="7.42578125" style="908" customWidth="1"/>
    <col min="783" max="784" width="9.28515625" style="908" customWidth="1"/>
    <col min="785" max="785" width="9.140625" style="908" customWidth="1"/>
    <col min="786" max="1024" width="9.140625" style="908"/>
    <col min="1025" max="1025" width="27.42578125" style="908" customWidth="1"/>
    <col min="1026" max="1026" width="2.85546875" style="908" customWidth="1"/>
    <col min="1027" max="1038" width="7.42578125" style="908" customWidth="1"/>
    <col min="1039" max="1040" width="9.28515625" style="908" customWidth="1"/>
    <col min="1041" max="1041" width="9.140625" style="908" customWidth="1"/>
    <col min="1042" max="1280" width="9.140625" style="908"/>
    <col min="1281" max="1281" width="27.42578125" style="908" customWidth="1"/>
    <col min="1282" max="1282" width="2.85546875" style="908" customWidth="1"/>
    <col min="1283" max="1294" width="7.42578125" style="908" customWidth="1"/>
    <col min="1295" max="1296" width="9.28515625" style="908" customWidth="1"/>
    <col min="1297" max="1297" width="9.140625" style="908" customWidth="1"/>
    <col min="1298" max="1536" width="9.140625" style="908"/>
    <col min="1537" max="1537" width="27.42578125" style="908" customWidth="1"/>
    <col min="1538" max="1538" width="2.85546875" style="908" customWidth="1"/>
    <col min="1539" max="1550" width="7.42578125" style="908" customWidth="1"/>
    <col min="1551" max="1552" width="9.28515625" style="908" customWidth="1"/>
    <col min="1553" max="1553" width="9.140625" style="908" customWidth="1"/>
    <col min="1554" max="1792" width="9.140625" style="908"/>
    <col min="1793" max="1793" width="27.42578125" style="908" customWidth="1"/>
    <col min="1794" max="1794" width="2.85546875" style="908" customWidth="1"/>
    <col min="1795" max="1806" width="7.42578125" style="908" customWidth="1"/>
    <col min="1807" max="1808" width="9.28515625" style="908" customWidth="1"/>
    <col min="1809" max="1809" width="9.140625" style="908" customWidth="1"/>
    <col min="1810" max="2048" width="9.140625" style="908"/>
    <col min="2049" max="2049" width="27.42578125" style="908" customWidth="1"/>
    <col min="2050" max="2050" width="2.85546875" style="908" customWidth="1"/>
    <col min="2051" max="2062" width="7.42578125" style="908" customWidth="1"/>
    <col min="2063" max="2064" width="9.28515625" style="908" customWidth="1"/>
    <col min="2065" max="2065" width="9.140625" style="908" customWidth="1"/>
    <col min="2066" max="2304" width="9.140625" style="908"/>
    <col min="2305" max="2305" width="27.42578125" style="908" customWidth="1"/>
    <col min="2306" max="2306" width="2.85546875" style="908" customWidth="1"/>
    <col min="2307" max="2318" width="7.42578125" style="908" customWidth="1"/>
    <col min="2319" max="2320" width="9.28515625" style="908" customWidth="1"/>
    <col min="2321" max="2321" width="9.140625" style="908" customWidth="1"/>
    <col min="2322" max="2560" width="9.140625" style="908"/>
    <col min="2561" max="2561" width="27.42578125" style="908" customWidth="1"/>
    <col min="2562" max="2562" width="2.85546875" style="908" customWidth="1"/>
    <col min="2563" max="2574" width="7.42578125" style="908" customWidth="1"/>
    <col min="2575" max="2576" width="9.28515625" style="908" customWidth="1"/>
    <col min="2577" max="2577" width="9.140625" style="908" customWidth="1"/>
    <col min="2578" max="2816" width="9.140625" style="908"/>
    <col min="2817" max="2817" width="27.42578125" style="908" customWidth="1"/>
    <col min="2818" max="2818" width="2.85546875" style="908" customWidth="1"/>
    <col min="2819" max="2830" width="7.42578125" style="908" customWidth="1"/>
    <col min="2831" max="2832" width="9.28515625" style="908" customWidth="1"/>
    <col min="2833" max="2833" width="9.140625" style="908" customWidth="1"/>
    <col min="2834" max="3072" width="9.140625" style="908"/>
    <col min="3073" max="3073" width="27.42578125" style="908" customWidth="1"/>
    <col min="3074" max="3074" width="2.85546875" style="908" customWidth="1"/>
    <col min="3075" max="3086" width="7.42578125" style="908" customWidth="1"/>
    <col min="3087" max="3088" width="9.28515625" style="908" customWidth="1"/>
    <col min="3089" max="3089" width="9.140625" style="908" customWidth="1"/>
    <col min="3090" max="3328" width="9.140625" style="908"/>
    <col min="3329" max="3329" width="27.42578125" style="908" customWidth="1"/>
    <col min="3330" max="3330" width="2.85546875" style="908" customWidth="1"/>
    <col min="3331" max="3342" width="7.42578125" style="908" customWidth="1"/>
    <col min="3343" max="3344" width="9.28515625" style="908" customWidth="1"/>
    <col min="3345" max="3345" width="9.140625" style="908" customWidth="1"/>
    <col min="3346" max="3584" width="9.140625" style="908"/>
    <col min="3585" max="3585" width="27.42578125" style="908" customWidth="1"/>
    <col min="3586" max="3586" width="2.85546875" style="908" customWidth="1"/>
    <col min="3587" max="3598" width="7.42578125" style="908" customWidth="1"/>
    <col min="3599" max="3600" width="9.28515625" style="908" customWidth="1"/>
    <col min="3601" max="3601" width="9.140625" style="908" customWidth="1"/>
    <col min="3602" max="3840" width="9.140625" style="908"/>
    <col min="3841" max="3841" width="27.42578125" style="908" customWidth="1"/>
    <col min="3842" max="3842" width="2.85546875" style="908" customWidth="1"/>
    <col min="3843" max="3854" width="7.42578125" style="908" customWidth="1"/>
    <col min="3855" max="3856" width="9.28515625" style="908" customWidth="1"/>
    <col min="3857" max="3857" width="9.140625" style="908" customWidth="1"/>
    <col min="3858" max="4096" width="9.140625" style="908"/>
    <col min="4097" max="4097" width="27.42578125" style="908" customWidth="1"/>
    <col min="4098" max="4098" width="2.85546875" style="908" customWidth="1"/>
    <col min="4099" max="4110" width="7.42578125" style="908" customWidth="1"/>
    <col min="4111" max="4112" width="9.28515625" style="908" customWidth="1"/>
    <col min="4113" max="4113" width="9.140625" style="908" customWidth="1"/>
    <col min="4114" max="4352" width="9.140625" style="908"/>
    <col min="4353" max="4353" width="27.42578125" style="908" customWidth="1"/>
    <col min="4354" max="4354" width="2.85546875" style="908" customWidth="1"/>
    <col min="4355" max="4366" width="7.42578125" style="908" customWidth="1"/>
    <col min="4367" max="4368" width="9.28515625" style="908" customWidth="1"/>
    <col min="4369" max="4369" width="9.140625" style="908" customWidth="1"/>
    <col min="4370" max="4608" width="9.140625" style="908"/>
    <col min="4609" max="4609" width="27.42578125" style="908" customWidth="1"/>
    <col min="4610" max="4610" width="2.85546875" style="908" customWidth="1"/>
    <col min="4611" max="4622" width="7.42578125" style="908" customWidth="1"/>
    <col min="4623" max="4624" width="9.28515625" style="908" customWidth="1"/>
    <col min="4625" max="4625" width="9.140625" style="908" customWidth="1"/>
    <col min="4626" max="4864" width="9.140625" style="908"/>
    <col min="4865" max="4865" width="27.42578125" style="908" customWidth="1"/>
    <col min="4866" max="4866" width="2.85546875" style="908" customWidth="1"/>
    <col min="4867" max="4878" width="7.42578125" style="908" customWidth="1"/>
    <col min="4879" max="4880" width="9.28515625" style="908" customWidth="1"/>
    <col min="4881" max="4881" width="9.140625" style="908" customWidth="1"/>
    <col min="4882" max="5120" width="9.140625" style="908"/>
    <col min="5121" max="5121" width="27.42578125" style="908" customWidth="1"/>
    <col min="5122" max="5122" width="2.85546875" style="908" customWidth="1"/>
    <col min="5123" max="5134" width="7.42578125" style="908" customWidth="1"/>
    <col min="5135" max="5136" width="9.28515625" style="908" customWidth="1"/>
    <col min="5137" max="5137" width="9.140625" style="908" customWidth="1"/>
    <col min="5138" max="5376" width="9.140625" style="908"/>
    <col min="5377" max="5377" width="27.42578125" style="908" customWidth="1"/>
    <col min="5378" max="5378" width="2.85546875" style="908" customWidth="1"/>
    <col min="5379" max="5390" width="7.42578125" style="908" customWidth="1"/>
    <col min="5391" max="5392" width="9.28515625" style="908" customWidth="1"/>
    <col min="5393" max="5393" width="9.140625" style="908" customWidth="1"/>
    <col min="5394" max="5632" width="9.140625" style="908"/>
    <col min="5633" max="5633" width="27.42578125" style="908" customWidth="1"/>
    <col min="5634" max="5634" width="2.85546875" style="908" customWidth="1"/>
    <col min="5635" max="5646" width="7.42578125" style="908" customWidth="1"/>
    <col min="5647" max="5648" width="9.28515625" style="908" customWidth="1"/>
    <col min="5649" max="5649" width="9.140625" style="908" customWidth="1"/>
    <col min="5650" max="5888" width="9.140625" style="908"/>
    <col min="5889" max="5889" width="27.42578125" style="908" customWidth="1"/>
    <col min="5890" max="5890" width="2.85546875" style="908" customWidth="1"/>
    <col min="5891" max="5902" width="7.42578125" style="908" customWidth="1"/>
    <col min="5903" max="5904" width="9.28515625" style="908" customWidth="1"/>
    <col min="5905" max="5905" width="9.140625" style="908" customWidth="1"/>
    <col min="5906" max="6144" width="9.140625" style="908"/>
    <col min="6145" max="6145" width="27.42578125" style="908" customWidth="1"/>
    <col min="6146" max="6146" width="2.85546875" style="908" customWidth="1"/>
    <col min="6147" max="6158" width="7.42578125" style="908" customWidth="1"/>
    <col min="6159" max="6160" width="9.28515625" style="908" customWidth="1"/>
    <col min="6161" max="6161" width="9.140625" style="908" customWidth="1"/>
    <col min="6162" max="6400" width="9.140625" style="908"/>
    <col min="6401" max="6401" width="27.42578125" style="908" customWidth="1"/>
    <col min="6402" max="6402" width="2.85546875" style="908" customWidth="1"/>
    <col min="6403" max="6414" width="7.42578125" style="908" customWidth="1"/>
    <col min="6415" max="6416" width="9.28515625" style="908" customWidth="1"/>
    <col min="6417" max="6417" width="9.140625" style="908" customWidth="1"/>
    <col min="6418" max="6656" width="9.140625" style="908"/>
    <col min="6657" max="6657" width="27.42578125" style="908" customWidth="1"/>
    <col min="6658" max="6658" width="2.85546875" style="908" customWidth="1"/>
    <col min="6659" max="6670" width="7.42578125" style="908" customWidth="1"/>
    <col min="6671" max="6672" width="9.28515625" style="908" customWidth="1"/>
    <col min="6673" max="6673" width="9.140625" style="908" customWidth="1"/>
    <col min="6674" max="6912" width="9.140625" style="908"/>
    <col min="6913" max="6913" width="27.42578125" style="908" customWidth="1"/>
    <col min="6914" max="6914" width="2.85546875" style="908" customWidth="1"/>
    <col min="6915" max="6926" width="7.42578125" style="908" customWidth="1"/>
    <col min="6927" max="6928" width="9.28515625" style="908" customWidth="1"/>
    <col min="6929" max="6929" width="9.140625" style="908" customWidth="1"/>
    <col min="6930" max="7168" width="9.140625" style="908"/>
    <col min="7169" max="7169" width="27.42578125" style="908" customWidth="1"/>
    <col min="7170" max="7170" width="2.85546875" style="908" customWidth="1"/>
    <col min="7171" max="7182" width="7.42578125" style="908" customWidth="1"/>
    <col min="7183" max="7184" width="9.28515625" style="908" customWidth="1"/>
    <col min="7185" max="7185" width="9.140625" style="908" customWidth="1"/>
    <col min="7186" max="7424" width="9.140625" style="908"/>
    <col min="7425" max="7425" width="27.42578125" style="908" customWidth="1"/>
    <col min="7426" max="7426" width="2.85546875" style="908" customWidth="1"/>
    <col min="7427" max="7438" width="7.42578125" style="908" customWidth="1"/>
    <col min="7439" max="7440" width="9.28515625" style="908" customWidth="1"/>
    <col min="7441" max="7441" width="9.140625" style="908" customWidth="1"/>
    <col min="7442" max="7680" width="9.140625" style="908"/>
    <col min="7681" max="7681" width="27.42578125" style="908" customWidth="1"/>
    <col min="7682" max="7682" width="2.85546875" style="908" customWidth="1"/>
    <col min="7683" max="7694" width="7.42578125" style="908" customWidth="1"/>
    <col min="7695" max="7696" width="9.28515625" style="908" customWidth="1"/>
    <col min="7697" max="7697" width="9.140625" style="908" customWidth="1"/>
    <col min="7698" max="7936" width="9.140625" style="908"/>
    <col min="7937" max="7937" width="27.42578125" style="908" customWidth="1"/>
    <col min="7938" max="7938" width="2.85546875" style="908" customWidth="1"/>
    <col min="7939" max="7950" width="7.42578125" style="908" customWidth="1"/>
    <col min="7951" max="7952" width="9.28515625" style="908" customWidth="1"/>
    <col min="7953" max="7953" width="9.140625" style="908" customWidth="1"/>
    <col min="7954" max="8192" width="9.140625" style="908"/>
    <col min="8193" max="8193" width="27.42578125" style="908" customWidth="1"/>
    <col min="8194" max="8194" width="2.85546875" style="908" customWidth="1"/>
    <col min="8195" max="8206" width="7.42578125" style="908" customWidth="1"/>
    <col min="8207" max="8208" width="9.28515625" style="908" customWidth="1"/>
    <col min="8209" max="8209" width="9.140625" style="908" customWidth="1"/>
    <col min="8210" max="8448" width="9.140625" style="908"/>
    <col min="8449" max="8449" width="27.42578125" style="908" customWidth="1"/>
    <col min="8450" max="8450" width="2.85546875" style="908" customWidth="1"/>
    <col min="8451" max="8462" width="7.42578125" style="908" customWidth="1"/>
    <col min="8463" max="8464" width="9.28515625" style="908" customWidth="1"/>
    <col min="8465" max="8465" width="9.140625" style="908" customWidth="1"/>
    <col min="8466" max="8704" width="9.140625" style="908"/>
    <col min="8705" max="8705" width="27.42578125" style="908" customWidth="1"/>
    <col min="8706" max="8706" width="2.85546875" style="908" customWidth="1"/>
    <col min="8707" max="8718" width="7.42578125" style="908" customWidth="1"/>
    <col min="8719" max="8720" width="9.28515625" style="908" customWidth="1"/>
    <col min="8721" max="8721" width="9.140625" style="908" customWidth="1"/>
    <col min="8722" max="8960" width="9.140625" style="908"/>
    <col min="8961" max="8961" width="27.42578125" style="908" customWidth="1"/>
    <col min="8962" max="8962" width="2.85546875" style="908" customWidth="1"/>
    <col min="8963" max="8974" width="7.42578125" style="908" customWidth="1"/>
    <col min="8975" max="8976" width="9.28515625" style="908" customWidth="1"/>
    <col min="8977" max="8977" width="9.140625" style="908" customWidth="1"/>
    <col min="8978" max="9216" width="9.140625" style="908"/>
    <col min="9217" max="9217" width="27.42578125" style="908" customWidth="1"/>
    <col min="9218" max="9218" width="2.85546875" style="908" customWidth="1"/>
    <col min="9219" max="9230" width="7.42578125" style="908" customWidth="1"/>
    <col min="9231" max="9232" width="9.28515625" style="908" customWidth="1"/>
    <col min="9233" max="9233" width="9.140625" style="908" customWidth="1"/>
    <col min="9234" max="9472" width="9.140625" style="908"/>
    <col min="9473" max="9473" width="27.42578125" style="908" customWidth="1"/>
    <col min="9474" max="9474" width="2.85546875" style="908" customWidth="1"/>
    <col min="9475" max="9486" width="7.42578125" style="908" customWidth="1"/>
    <col min="9487" max="9488" width="9.28515625" style="908" customWidth="1"/>
    <col min="9489" max="9489" width="9.140625" style="908" customWidth="1"/>
    <col min="9490" max="9728" width="9.140625" style="908"/>
    <col min="9729" max="9729" width="27.42578125" style="908" customWidth="1"/>
    <col min="9730" max="9730" width="2.85546875" style="908" customWidth="1"/>
    <col min="9731" max="9742" width="7.42578125" style="908" customWidth="1"/>
    <col min="9743" max="9744" width="9.28515625" style="908" customWidth="1"/>
    <col min="9745" max="9745" width="9.140625" style="908" customWidth="1"/>
    <col min="9746" max="9984" width="9.140625" style="908"/>
    <col min="9985" max="9985" width="27.42578125" style="908" customWidth="1"/>
    <col min="9986" max="9986" width="2.85546875" style="908" customWidth="1"/>
    <col min="9987" max="9998" width="7.42578125" style="908" customWidth="1"/>
    <col min="9999" max="10000" width="9.28515625" style="908" customWidth="1"/>
    <col min="10001" max="10001" width="9.140625" style="908" customWidth="1"/>
    <col min="10002" max="10240" width="9.140625" style="908"/>
    <col min="10241" max="10241" width="27.42578125" style="908" customWidth="1"/>
    <col min="10242" max="10242" width="2.85546875" style="908" customWidth="1"/>
    <col min="10243" max="10254" width="7.42578125" style="908" customWidth="1"/>
    <col min="10255" max="10256" width="9.28515625" style="908" customWidth="1"/>
    <col min="10257" max="10257" width="9.140625" style="908" customWidth="1"/>
    <col min="10258" max="10496" width="9.140625" style="908"/>
    <col min="10497" max="10497" width="27.42578125" style="908" customWidth="1"/>
    <col min="10498" max="10498" width="2.85546875" style="908" customWidth="1"/>
    <col min="10499" max="10510" width="7.42578125" style="908" customWidth="1"/>
    <col min="10511" max="10512" width="9.28515625" style="908" customWidth="1"/>
    <col min="10513" max="10513" width="9.140625" style="908" customWidth="1"/>
    <col min="10514" max="10752" width="9.140625" style="908"/>
    <col min="10753" max="10753" width="27.42578125" style="908" customWidth="1"/>
    <col min="10754" max="10754" width="2.85546875" style="908" customWidth="1"/>
    <col min="10755" max="10766" width="7.42578125" style="908" customWidth="1"/>
    <col min="10767" max="10768" width="9.28515625" style="908" customWidth="1"/>
    <col min="10769" max="10769" width="9.140625" style="908" customWidth="1"/>
    <col min="10770" max="11008" width="9.140625" style="908"/>
    <col min="11009" max="11009" width="27.42578125" style="908" customWidth="1"/>
    <col min="11010" max="11010" width="2.85546875" style="908" customWidth="1"/>
    <col min="11011" max="11022" width="7.42578125" style="908" customWidth="1"/>
    <col min="11023" max="11024" width="9.28515625" style="908" customWidth="1"/>
    <col min="11025" max="11025" width="9.140625" style="908" customWidth="1"/>
    <col min="11026" max="11264" width="9.140625" style="908"/>
    <col min="11265" max="11265" width="27.42578125" style="908" customWidth="1"/>
    <col min="11266" max="11266" width="2.85546875" style="908" customWidth="1"/>
    <col min="11267" max="11278" width="7.42578125" style="908" customWidth="1"/>
    <col min="11279" max="11280" width="9.28515625" style="908" customWidth="1"/>
    <col min="11281" max="11281" width="9.140625" style="908" customWidth="1"/>
    <col min="11282" max="11520" width="9.140625" style="908"/>
    <col min="11521" max="11521" width="27.42578125" style="908" customWidth="1"/>
    <col min="11522" max="11522" width="2.85546875" style="908" customWidth="1"/>
    <col min="11523" max="11534" width="7.42578125" style="908" customWidth="1"/>
    <col min="11535" max="11536" width="9.28515625" style="908" customWidth="1"/>
    <col min="11537" max="11537" width="9.140625" style="908" customWidth="1"/>
    <col min="11538" max="11776" width="9.140625" style="908"/>
    <col min="11777" max="11777" width="27.42578125" style="908" customWidth="1"/>
    <col min="11778" max="11778" width="2.85546875" style="908" customWidth="1"/>
    <col min="11779" max="11790" width="7.42578125" style="908" customWidth="1"/>
    <col min="11791" max="11792" width="9.28515625" style="908" customWidth="1"/>
    <col min="11793" max="11793" width="9.140625" style="908" customWidth="1"/>
    <col min="11794" max="12032" width="9.140625" style="908"/>
    <col min="12033" max="12033" width="27.42578125" style="908" customWidth="1"/>
    <col min="12034" max="12034" width="2.85546875" style="908" customWidth="1"/>
    <col min="12035" max="12046" width="7.42578125" style="908" customWidth="1"/>
    <col min="12047" max="12048" width="9.28515625" style="908" customWidth="1"/>
    <col min="12049" max="12049" width="9.140625" style="908" customWidth="1"/>
    <col min="12050" max="12288" width="9.140625" style="908"/>
    <col min="12289" max="12289" width="27.42578125" style="908" customWidth="1"/>
    <col min="12290" max="12290" width="2.85546875" style="908" customWidth="1"/>
    <col min="12291" max="12302" width="7.42578125" style="908" customWidth="1"/>
    <col min="12303" max="12304" width="9.28515625" style="908" customWidth="1"/>
    <col min="12305" max="12305" width="9.140625" style="908" customWidth="1"/>
    <col min="12306" max="12544" width="9.140625" style="908"/>
    <col min="12545" max="12545" width="27.42578125" style="908" customWidth="1"/>
    <col min="12546" max="12546" width="2.85546875" style="908" customWidth="1"/>
    <col min="12547" max="12558" width="7.42578125" style="908" customWidth="1"/>
    <col min="12559" max="12560" width="9.28515625" style="908" customWidth="1"/>
    <col min="12561" max="12561" width="9.140625" style="908" customWidth="1"/>
    <col min="12562" max="12800" width="9.140625" style="908"/>
    <col min="12801" max="12801" width="27.42578125" style="908" customWidth="1"/>
    <col min="12802" max="12802" width="2.85546875" style="908" customWidth="1"/>
    <col min="12803" max="12814" width="7.42578125" style="908" customWidth="1"/>
    <col min="12815" max="12816" width="9.28515625" style="908" customWidth="1"/>
    <col min="12817" max="12817" width="9.140625" style="908" customWidth="1"/>
    <col min="12818" max="13056" width="9.140625" style="908"/>
    <col min="13057" max="13057" width="27.42578125" style="908" customWidth="1"/>
    <col min="13058" max="13058" width="2.85546875" style="908" customWidth="1"/>
    <col min="13059" max="13070" width="7.42578125" style="908" customWidth="1"/>
    <col min="13071" max="13072" width="9.28515625" style="908" customWidth="1"/>
    <col min="13073" max="13073" width="9.140625" style="908" customWidth="1"/>
    <col min="13074" max="13312" width="9.140625" style="908"/>
    <col min="13313" max="13313" width="27.42578125" style="908" customWidth="1"/>
    <col min="13314" max="13314" width="2.85546875" style="908" customWidth="1"/>
    <col min="13315" max="13326" width="7.42578125" style="908" customWidth="1"/>
    <col min="13327" max="13328" width="9.28515625" style="908" customWidth="1"/>
    <col min="13329" max="13329" width="9.140625" style="908" customWidth="1"/>
    <col min="13330" max="13568" width="9.140625" style="908"/>
    <col min="13569" max="13569" width="27.42578125" style="908" customWidth="1"/>
    <col min="13570" max="13570" width="2.85546875" style="908" customWidth="1"/>
    <col min="13571" max="13582" width="7.42578125" style="908" customWidth="1"/>
    <col min="13583" max="13584" width="9.28515625" style="908" customWidth="1"/>
    <col min="13585" max="13585" width="9.140625" style="908" customWidth="1"/>
    <col min="13586" max="13824" width="9.140625" style="908"/>
    <col min="13825" max="13825" width="27.42578125" style="908" customWidth="1"/>
    <col min="13826" max="13826" width="2.85546875" style="908" customWidth="1"/>
    <col min="13827" max="13838" width="7.42578125" style="908" customWidth="1"/>
    <col min="13839" max="13840" width="9.28515625" style="908" customWidth="1"/>
    <col min="13841" max="13841" width="9.140625" style="908" customWidth="1"/>
    <col min="13842" max="14080" width="9.140625" style="908"/>
    <col min="14081" max="14081" width="27.42578125" style="908" customWidth="1"/>
    <col min="14082" max="14082" width="2.85546875" style="908" customWidth="1"/>
    <col min="14083" max="14094" width="7.42578125" style="908" customWidth="1"/>
    <col min="14095" max="14096" width="9.28515625" style="908" customWidth="1"/>
    <col min="14097" max="14097" width="9.140625" style="908" customWidth="1"/>
    <col min="14098" max="14336" width="9.140625" style="908"/>
    <col min="14337" max="14337" width="27.42578125" style="908" customWidth="1"/>
    <col min="14338" max="14338" width="2.85546875" style="908" customWidth="1"/>
    <col min="14339" max="14350" width="7.42578125" style="908" customWidth="1"/>
    <col min="14351" max="14352" width="9.28515625" style="908" customWidth="1"/>
    <col min="14353" max="14353" width="9.140625" style="908" customWidth="1"/>
    <col min="14354" max="14592" width="9.140625" style="908"/>
    <col min="14593" max="14593" width="27.42578125" style="908" customWidth="1"/>
    <col min="14594" max="14594" width="2.85546875" style="908" customWidth="1"/>
    <col min="14595" max="14606" width="7.42578125" style="908" customWidth="1"/>
    <col min="14607" max="14608" width="9.28515625" style="908" customWidth="1"/>
    <col min="14609" max="14609" width="9.140625" style="908" customWidth="1"/>
    <col min="14610" max="14848" width="9.140625" style="908"/>
    <col min="14849" max="14849" width="27.42578125" style="908" customWidth="1"/>
    <col min="14850" max="14850" width="2.85546875" style="908" customWidth="1"/>
    <col min="14851" max="14862" width="7.42578125" style="908" customWidth="1"/>
    <col min="14863" max="14864" width="9.28515625" style="908" customWidth="1"/>
    <col min="14865" max="14865" width="9.140625" style="908" customWidth="1"/>
    <col min="14866" max="15104" width="9.140625" style="908"/>
    <col min="15105" max="15105" width="27.42578125" style="908" customWidth="1"/>
    <col min="15106" max="15106" width="2.85546875" style="908" customWidth="1"/>
    <col min="15107" max="15118" width="7.42578125" style="908" customWidth="1"/>
    <col min="15119" max="15120" width="9.28515625" style="908" customWidth="1"/>
    <col min="15121" max="15121" width="9.140625" style="908" customWidth="1"/>
    <col min="15122" max="15360" width="9.140625" style="908"/>
    <col min="15361" max="15361" width="27.42578125" style="908" customWidth="1"/>
    <col min="15362" max="15362" width="2.85546875" style="908" customWidth="1"/>
    <col min="15363" max="15374" width="7.42578125" style="908" customWidth="1"/>
    <col min="15375" max="15376" width="9.28515625" style="908" customWidth="1"/>
    <col min="15377" max="15377" width="9.140625" style="908" customWidth="1"/>
    <col min="15378" max="15616" width="9.140625" style="908"/>
    <col min="15617" max="15617" width="27.42578125" style="908" customWidth="1"/>
    <col min="15618" max="15618" width="2.85546875" style="908" customWidth="1"/>
    <col min="15619" max="15630" width="7.42578125" style="908" customWidth="1"/>
    <col min="15631" max="15632" width="9.28515625" style="908" customWidth="1"/>
    <col min="15633" max="15633" width="9.140625" style="908" customWidth="1"/>
    <col min="15634" max="15872" width="9.140625" style="908"/>
    <col min="15873" max="15873" width="27.42578125" style="908" customWidth="1"/>
    <col min="15874" max="15874" width="2.85546875" style="908" customWidth="1"/>
    <col min="15875" max="15886" width="7.42578125" style="908" customWidth="1"/>
    <col min="15887" max="15888" width="9.28515625" style="908" customWidth="1"/>
    <col min="15889" max="15889" width="9.140625" style="908" customWidth="1"/>
    <col min="15890" max="16128" width="9.140625" style="908"/>
    <col min="16129" max="16129" width="27.42578125" style="908" customWidth="1"/>
    <col min="16130" max="16130" width="2.85546875" style="908" customWidth="1"/>
    <col min="16131" max="16142" width="7.42578125" style="908" customWidth="1"/>
    <col min="16143" max="16144" width="9.28515625" style="908" customWidth="1"/>
    <col min="16145" max="16145" width="9.140625" style="908" customWidth="1"/>
    <col min="16146" max="16384" width="9.140625" style="908"/>
  </cols>
  <sheetData>
    <row r="1" spans="1:17" x14ac:dyDescent="0.2">
      <c r="A1" s="2544" t="str">
        <f>muni&amp;" - "&amp;TableA27</f>
        <v>Choose name from list - Supporting Table SA27 Budgeted monthly revenue and expenditure (standard classification)</v>
      </c>
      <c r="B1" s="2544"/>
      <c r="C1" s="2544"/>
      <c r="D1" s="2544"/>
      <c r="E1" s="2544"/>
      <c r="F1" s="2544"/>
      <c r="G1" s="2544"/>
      <c r="H1" s="2544"/>
      <c r="I1" s="2544"/>
      <c r="J1" s="2544"/>
      <c r="K1" s="2544"/>
      <c r="L1" s="2544"/>
      <c r="M1" s="2544"/>
      <c r="N1" s="2544"/>
      <c r="O1" s="2544"/>
      <c r="P1" s="2544"/>
      <c r="Q1" s="2544"/>
    </row>
    <row r="2" spans="1:17" x14ac:dyDescent="0.2">
      <c r="A2" s="2545" t="s">
        <v>1145</v>
      </c>
      <c r="B2" s="2545"/>
      <c r="C2" s="2545"/>
      <c r="D2" s="2545"/>
      <c r="E2" s="2545"/>
      <c r="F2" s="2545"/>
      <c r="G2" s="2545"/>
      <c r="H2" s="2545"/>
      <c r="I2" s="2545"/>
      <c r="J2" s="2545"/>
      <c r="K2" s="2545"/>
      <c r="L2" s="2545"/>
      <c r="M2" s="2545"/>
      <c r="N2" s="2545"/>
      <c r="O2" s="2545"/>
      <c r="P2" s="2545"/>
      <c r="Q2" s="2545"/>
    </row>
    <row r="3" spans="1:17" x14ac:dyDescent="0.2">
      <c r="A3" s="2546" t="str">
        <f>desc</f>
        <v>Description</v>
      </c>
      <c r="B3" s="1097" t="str">
        <f>head27</f>
        <v>Ref</v>
      </c>
      <c r="C3" s="2548" t="str">
        <f>Head9</f>
        <v>Budget Year 2009/10</v>
      </c>
      <c r="D3" s="2549"/>
      <c r="E3" s="2549"/>
      <c r="F3" s="2549"/>
      <c r="G3" s="2549"/>
      <c r="H3" s="2549"/>
      <c r="I3" s="2549"/>
      <c r="J3" s="2549"/>
      <c r="K3" s="2549"/>
      <c r="L3" s="2549"/>
      <c r="M3" s="2549"/>
      <c r="N3" s="2549"/>
      <c r="O3" s="2550" t="s">
        <v>1416</v>
      </c>
      <c r="P3" s="2551"/>
      <c r="Q3" s="2552"/>
    </row>
    <row r="4" spans="1:17" ht="25.5" x14ac:dyDescent="0.2">
      <c r="A4" s="2547"/>
      <c r="B4" s="1098"/>
      <c r="C4" s="1099" t="s">
        <v>1417</v>
      </c>
      <c r="D4" s="1100" t="s">
        <v>1418</v>
      </c>
      <c r="E4" s="1100" t="s">
        <v>1419</v>
      </c>
      <c r="F4" s="1100" t="s">
        <v>1420</v>
      </c>
      <c r="G4" s="1100" t="s">
        <v>1421</v>
      </c>
      <c r="H4" s="1100" t="s">
        <v>1422</v>
      </c>
      <c r="I4" s="1100" t="s">
        <v>1423</v>
      </c>
      <c r="J4" s="1100" t="s">
        <v>1424</v>
      </c>
      <c r="K4" s="1100" t="s">
        <v>1425</v>
      </c>
      <c r="L4" s="1100" t="s">
        <v>1426</v>
      </c>
      <c r="M4" s="1100" t="s">
        <v>1427</v>
      </c>
      <c r="N4" s="1101" t="s">
        <v>1428</v>
      </c>
      <c r="O4" s="1099" t="str">
        <f>Head9</f>
        <v>Budget Year 2009/10</v>
      </c>
      <c r="P4" s="1102" t="str">
        <f>Head10</f>
        <v>Budget Year +1 2010/11</v>
      </c>
      <c r="Q4" s="1101" t="str">
        <f>Head11</f>
        <v>Budget Year +2 2011/12</v>
      </c>
    </row>
    <row r="5" spans="1:17" ht="13.5" x14ac:dyDescent="0.25">
      <c r="A5" s="991" t="str">
        <f>'[1]A2-FinPerf SC'!A4</f>
        <v>Revenue - Standard</v>
      </c>
      <c r="B5" s="992"/>
      <c r="C5" s="993"/>
      <c r="D5" s="994"/>
      <c r="E5" s="994"/>
      <c r="F5" s="994"/>
      <c r="G5" s="994"/>
      <c r="H5" s="994"/>
      <c r="I5" s="994"/>
      <c r="J5" s="994"/>
      <c r="K5" s="994"/>
      <c r="L5" s="994"/>
      <c r="M5" s="994"/>
      <c r="N5" s="995"/>
      <c r="O5" s="993"/>
      <c r="P5" s="994"/>
      <c r="Q5" s="995"/>
    </row>
    <row r="6" spans="1:17" ht="13.5" x14ac:dyDescent="0.25">
      <c r="A6" s="996" t="str">
        <f>'[1]A2-FinPerf SC'!A5</f>
        <v>Governance and administration</v>
      </c>
      <c r="B6" s="997"/>
      <c r="C6" s="998">
        <f>SUM(C7:C9)</f>
        <v>0</v>
      </c>
      <c r="D6" s="922">
        <f>SUM(D7:D9)</f>
        <v>0</v>
      </c>
      <c r="E6" s="922">
        <f t="shared" ref="E6:M6" si="0">SUM(E7:E9)</f>
        <v>0</v>
      </c>
      <c r="F6" s="922">
        <f t="shared" si="0"/>
        <v>0</v>
      </c>
      <c r="G6" s="922">
        <f t="shared" si="0"/>
        <v>0</v>
      </c>
      <c r="H6" s="922">
        <f t="shared" si="0"/>
        <v>0</v>
      </c>
      <c r="I6" s="922">
        <f t="shared" si="0"/>
        <v>0</v>
      </c>
      <c r="J6" s="922">
        <f t="shared" si="0"/>
        <v>0</v>
      </c>
      <c r="K6" s="922">
        <f t="shared" si="0"/>
        <v>0</v>
      </c>
      <c r="L6" s="922">
        <f t="shared" si="0"/>
        <v>0</v>
      </c>
      <c r="M6" s="922">
        <f t="shared" si="0"/>
        <v>0</v>
      </c>
      <c r="N6" s="999">
        <f t="shared" ref="N6:N25" si="1">O6-SUM(C6:M6)</f>
        <v>0</v>
      </c>
      <c r="O6" s="1000">
        <f>'[1]A2-FinPerf SC'!I5</f>
        <v>0</v>
      </c>
      <c r="P6" s="1001">
        <f>'[1]A2-FinPerf SC'!J5</f>
        <v>0</v>
      </c>
      <c r="Q6" s="999">
        <f>'[1]A2-FinPerf SC'!K5</f>
        <v>0</v>
      </c>
    </row>
    <row r="7" spans="1:17" ht="13.5" x14ac:dyDescent="0.25">
      <c r="A7" s="1002" t="str">
        <f>'[1]A2-FinPerf SC'!A6</f>
        <v>Executive and council</v>
      </c>
      <c r="B7" s="997"/>
      <c r="C7" s="1003"/>
      <c r="D7" s="1004"/>
      <c r="E7" s="1004"/>
      <c r="F7" s="1004"/>
      <c r="G7" s="1004"/>
      <c r="H7" s="1004"/>
      <c r="I7" s="1004"/>
      <c r="J7" s="1004"/>
      <c r="K7" s="1004"/>
      <c r="L7" s="1004"/>
      <c r="M7" s="1004"/>
      <c r="N7" s="1005">
        <f t="shared" si="1"/>
        <v>0</v>
      </c>
      <c r="O7" s="1006">
        <f>'[1]A2-FinPerf SC'!I6</f>
        <v>0</v>
      </c>
      <c r="P7" s="923">
        <f>'[1]A2-FinPerf SC'!J6</f>
        <v>0</v>
      </c>
      <c r="Q7" s="1007">
        <f>'[1]A2-FinPerf SC'!K6</f>
        <v>0</v>
      </c>
    </row>
    <row r="8" spans="1:17" ht="13.5" x14ac:dyDescent="0.25">
      <c r="A8" s="1002" t="str">
        <f>'[1]A2-FinPerf SC'!A7</f>
        <v>Budget and treasury office</v>
      </c>
      <c r="B8" s="997"/>
      <c r="C8" s="1008"/>
      <c r="D8" s="1009"/>
      <c r="E8" s="1009"/>
      <c r="F8" s="1009"/>
      <c r="G8" s="1009"/>
      <c r="H8" s="1009"/>
      <c r="I8" s="1009"/>
      <c r="J8" s="1009"/>
      <c r="K8" s="1009"/>
      <c r="L8" s="1009"/>
      <c r="M8" s="1009"/>
      <c r="N8" s="1005">
        <f t="shared" si="1"/>
        <v>0</v>
      </c>
      <c r="O8" s="1006">
        <f>'[1]A2-FinPerf SC'!I7</f>
        <v>0</v>
      </c>
      <c r="P8" s="923">
        <f>'[1]A2-FinPerf SC'!J7</f>
        <v>0</v>
      </c>
      <c r="Q8" s="1007">
        <f>'[1]A2-FinPerf SC'!K7</f>
        <v>0</v>
      </c>
    </row>
    <row r="9" spans="1:17" ht="13.5" x14ac:dyDescent="0.25">
      <c r="A9" s="1002" t="str">
        <f>'[1]A2-FinPerf SC'!A8</f>
        <v>Corporate services</v>
      </c>
      <c r="B9" s="997"/>
      <c r="C9" s="1003"/>
      <c r="D9" s="1004"/>
      <c r="E9" s="1004"/>
      <c r="F9" s="1004"/>
      <c r="G9" s="1004"/>
      <c r="H9" s="1004"/>
      <c r="I9" s="1004"/>
      <c r="J9" s="1004"/>
      <c r="K9" s="1004"/>
      <c r="L9" s="1004"/>
      <c r="M9" s="1004"/>
      <c r="N9" s="1005">
        <f t="shared" si="1"/>
        <v>0</v>
      </c>
      <c r="O9" s="1006">
        <f>'[1]A2-FinPerf SC'!I8</f>
        <v>0</v>
      </c>
      <c r="P9" s="923">
        <f>'[1]A2-FinPerf SC'!J8</f>
        <v>0</v>
      </c>
      <c r="Q9" s="1007">
        <f>'[1]A2-FinPerf SC'!K8</f>
        <v>0</v>
      </c>
    </row>
    <row r="10" spans="1:17" ht="13.5" x14ac:dyDescent="0.25">
      <c r="A10" s="996" t="str">
        <f>'[1]A2-FinPerf SC'!A9</f>
        <v>Community and public safety</v>
      </c>
      <c r="B10" s="997"/>
      <c r="C10" s="998">
        <f>SUM(C11:C15)</f>
        <v>0</v>
      </c>
      <c r="D10" s="922">
        <f t="shared" ref="D10:M10" si="2">SUM(D11:D15)</f>
        <v>0</v>
      </c>
      <c r="E10" s="922">
        <f t="shared" si="2"/>
        <v>0</v>
      </c>
      <c r="F10" s="922">
        <f t="shared" si="2"/>
        <v>0</v>
      </c>
      <c r="G10" s="922">
        <f t="shared" si="2"/>
        <v>0</v>
      </c>
      <c r="H10" s="922">
        <f t="shared" si="2"/>
        <v>0</v>
      </c>
      <c r="I10" s="922">
        <f t="shared" si="2"/>
        <v>0</v>
      </c>
      <c r="J10" s="922">
        <f t="shared" si="2"/>
        <v>0</v>
      </c>
      <c r="K10" s="922">
        <f t="shared" si="2"/>
        <v>0</v>
      </c>
      <c r="L10" s="922">
        <f t="shared" si="2"/>
        <v>0</v>
      </c>
      <c r="M10" s="922">
        <f t="shared" si="2"/>
        <v>0</v>
      </c>
      <c r="N10" s="999">
        <f t="shared" si="1"/>
        <v>0</v>
      </c>
      <c r="O10" s="1000">
        <f>'[1]A2-FinPerf SC'!I9</f>
        <v>0</v>
      </c>
      <c r="P10" s="1010">
        <f>'[1]A2-FinPerf SC'!J9</f>
        <v>0</v>
      </c>
      <c r="Q10" s="1011">
        <f>'[1]A2-FinPerf SC'!K9</f>
        <v>0</v>
      </c>
    </row>
    <row r="11" spans="1:17" ht="13.5" x14ac:dyDescent="0.25">
      <c r="A11" s="1002" t="str">
        <f>'[1]A2-FinPerf SC'!A10</f>
        <v>Community and social services</v>
      </c>
      <c r="B11" s="997"/>
      <c r="C11" s="1003"/>
      <c r="D11" s="1004"/>
      <c r="E11" s="1004"/>
      <c r="F11" s="1004"/>
      <c r="G11" s="1004"/>
      <c r="H11" s="1004"/>
      <c r="I11" s="1004"/>
      <c r="J11" s="1004"/>
      <c r="K11" s="1004"/>
      <c r="L11" s="1004"/>
      <c r="M11" s="1004"/>
      <c r="N11" s="1005">
        <f t="shared" si="1"/>
        <v>0</v>
      </c>
      <c r="O11" s="1006">
        <f>'[1]A2-FinPerf SC'!I10</f>
        <v>0</v>
      </c>
      <c r="P11" s="923">
        <f>'[1]A2-FinPerf SC'!J10</f>
        <v>0</v>
      </c>
      <c r="Q11" s="1007">
        <f>'[1]A2-FinPerf SC'!K10</f>
        <v>0</v>
      </c>
    </row>
    <row r="12" spans="1:17" ht="13.5" x14ac:dyDescent="0.25">
      <c r="A12" s="1002" t="str">
        <f>'[1]A2-FinPerf SC'!A11</f>
        <v>Sport and recreation</v>
      </c>
      <c r="B12" s="997"/>
      <c r="C12" s="1003"/>
      <c r="D12" s="1004"/>
      <c r="E12" s="1004"/>
      <c r="F12" s="1004"/>
      <c r="G12" s="1004"/>
      <c r="H12" s="1004"/>
      <c r="I12" s="1004"/>
      <c r="J12" s="1004"/>
      <c r="K12" s="1004"/>
      <c r="L12" s="1004"/>
      <c r="M12" s="1004"/>
      <c r="N12" s="1005">
        <f t="shared" si="1"/>
        <v>0</v>
      </c>
      <c r="O12" s="1006">
        <f>'[1]A2-FinPerf SC'!I11</f>
        <v>0</v>
      </c>
      <c r="P12" s="923">
        <f>'[1]A2-FinPerf SC'!J11</f>
        <v>0</v>
      </c>
      <c r="Q12" s="1007">
        <f>'[1]A2-FinPerf SC'!K11</f>
        <v>0</v>
      </c>
    </row>
    <row r="13" spans="1:17" ht="13.5" x14ac:dyDescent="0.25">
      <c r="A13" s="1002" t="str">
        <f>'[1]A2-FinPerf SC'!A12</f>
        <v>Public safety</v>
      </c>
      <c r="B13" s="997"/>
      <c r="C13" s="1003"/>
      <c r="D13" s="1004"/>
      <c r="E13" s="1004"/>
      <c r="F13" s="1004"/>
      <c r="G13" s="1004"/>
      <c r="H13" s="1004"/>
      <c r="I13" s="1004"/>
      <c r="J13" s="1004"/>
      <c r="K13" s="1004"/>
      <c r="L13" s="1004"/>
      <c r="M13" s="1004"/>
      <c r="N13" s="1005">
        <f t="shared" si="1"/>
        <v>0</v>
      </c>
      <c r="O13" s="1006">
        <f>'[1]A2-FinPerf SC'!I12</f>
        <v>0</v>
      </c>
      <c r="P13" s="923">
        <f>'[1]A2-FinPerf SC'!J12</f>
        <v>0</v>
      </c>
      <c r="Q13" s="1007">
        <f>'[1]A2-FinPerf SC'!K12</f>
        <v>0</v>
      </c>
    </row>
    <row r="14" spans="1:17" ht="13.5" x14ac:dyDescent="0.25">
      <c r="A14" s="1002" t="str">
        <f>'[1]A2-FinPerf SC'!A13</f>
        <v>Housing</v>
      </c>
      <c r="B14" s="997"/>
      <c r="C14" s="1003"/>
      <c r="D14" s="1004"/>
      <c r="E14" s="1004"/>
      <c r="F14" s="1004"/>
      <c r="G14" s="1004"/>
      <c r="H14" s="1004"/>
      <c r="I14" s="1004"/>
      <c r="J14" s="1004"/>
      <c r="K14" s="1004"/>
      <c r="L14" s="1004"/>
      <c r="M14" s="1004"/>
      <c r="N14" s="1005">
        <f t="shared" si="1"/>
        <v>0</v>
      </c>
      <c r="O14" s="1006">
        <f>'[1]A2-FinPerf SC'!I13</f>
        <v>0</v>
      </c>
      <c r="P14" s="923">
        <f>'[1]A2-FinPerf SC'!J13</f>
        <v>0</v>
      </c>
      <c r="Q14" s="1007">
        <f>'[1]A2-FinPerf SC'!K13</f>
        <v>0</v>
      </c>
    </row>
    <row r="15" spans="1:17" ht="13.5" x14ac:dyDescent="0.25">
      <c r="A15" s="1002" t="str">
        <f>'[1]A2-FinPerf SC'!A14</f>
        <v>Health</v>
      </c>
      <c r="B15" s="997"/>
      <c r="C15" s="1003"/>
      <c r="D15" s="1004"/>
      <c r="E15" s="1004"/>
      <c r="F15" s="1004"/>
      <c r="G15" s="1004"/>
      <c r="H15" s="1004"/>
      <c r="I15" s="1004"/>
      <c r="J15" s="1004"/>
      <c r="K15" s="1004"/>
      <c r="L15" s="1004"/>
      <c r="M15" s="1004"/>
      <c r="N15" s="1005">
        <f t="shared" si="1"/>
        <v>0</v>
      </c>
      <c r="O15" s="1006">
        <f>'[1]A2-FinPerf SC'!I14</f>
        <v>0</v>
      </c>
      <c r="P15" s="923">
        <f>'[1]A2-FinPerf SC'!J14</f>
        <v>0</v>
      </c>
      <c r="Q15" s="1007">
        <f>'[1]A2-FinPerf SC'!K14</f>
        <v>0</v>
      </c>
    </row>
    <row r="16" spans="1:17" ht="13.5" x14ac:dyDescent="0.25">
      <c r="A16" s="996" t="str">
        <f>'[1]A2-FinPerf SC'!A15</f>
        <v>Economic and environmental services</v>
      </c>
      <c r="B16" s="997"/>
      <c r="C16" s="998">
        <f>SUM(C17:C19)</f>
        <v>0</v>
      </c>
      <c r="D16" s="922">
        <f t="shared" ref="D16:M16" si="3">SUM(D17:D19)</f>
        <v>0</v>
      </c>
      <c r="E16" s="922">
        <f t="shared" si="3"/>
        <v>0</v>
      </c>
      <c r="F16" s="922">
        <f t="shared" si="3"/>
        <v>0</v>
      </c>
      <c r="G16" s="922">
        <f t="shared" si="3"/>
        <v>0</v>
      </c>
      <c r="H16" s="922">
        <f t="shared" si="3"/>
        <v>0</v>
      </c>
      <c r="I16" s="922">
        <f t="shared" si="3"/>
        <v>0</v>
      </c>
      <c r="J16" s="922">
        <f t="shared" si="3"/>
        <v>0</v>
      </c>
      <c r="K16" s="922">
        <f t="shared" si="3"/>
        <v>0</v>
      </c>
      <c r="L16" s="922">
        <f t="shared" si="3"/>
        <v>0</v>
      </c>
      <c r="M16" s="922">
        <f t="shared" si="3"/>
        <v>0</v>
      </c>
      <c r="N16" s="999">
        <f t="shared" si="1"/>
        <v>0</v>
      </c>
      <c r="O16" s="1000">
        <f>'[1]A2-FinPerf SC'!I15</f>
        <v>0</v>
      </c>
      <c r="P16" s="1010">
        <f>'[1]A2-FinPerf SC'!J15</f>
        <v>0</v>
      </c>
      <c r="Q16" s="1011">
        <f>'[1]A2-FinPerf SC'!K15</f>
        <v>0</v>
      </c>
    </row>
    <row r="17" spans="1:17" ht="13.5" x14ac:dyDescent="0.25">
      <c r="A17" s="1002" t="str">
        <f>'[1]A2-FinPerf SC'!A16</f>
        <v>Planning and development</v>
      </c>
      <c r="B17" s="997"/>
      <c r="C17" s="1003"/>
      <c r="D17" s="1004"/>
      <c r="E17" s="1004"/>
      <c r="F17" s="1004"/>
      <c r="G17" s="1004"/>
      <c r="H17" s="1004"/>
      <c r="I17" s="1004"/>
      <c r="J17" s="1004"/>
      <c r="K17" s="1004"/>
      <c r="L17" s="1004"/>
      <c r="M17" s="1004"/>
      <c r="N17" s="1005">
        <f t="shared" si="1"/>
        <v>0</v>
      </c>
      <c r="O17" s="1006">
        <f>'[1]A2-FinPerf SC'!I16</f>
        <v>0</v>
      </c>
      <c r="P17" s="923">
        <f>'[1]A2-FinPerf SC'!J16</f>
        <v>0</v>
      </c>
      <c r="Q17" s="1007">
        <f>'[1]A2-FinPerf SC'!K16</f>
        <v>0</v>
      </c>
    </row>
    <row r="18" spans="1:17" ht="13.5" x14ac:dyDescent="0.25">
      <c r="A18" s="1002" t="str">
        <f>'[1]A2-FinPerf SC'!A17</f>
        <v>Road transport</v>
      </c>
      <c r="B18" s="997"/>
      <c r="C18" s="1003"/>
      <c r="D18" s="1004"/>
      <c r="E18" s="1004"/>
      <c r="F18" s="1004"/>
      <c r="G18" s="1004"/>
      <c r="H18" s="1004"/>
      <c r="I18" s="1004"/>
      <c r="J18" s="1004"/>
      <c r="K18" s="1004"/>
      <c r="L18" s="1004"/>
      <c r="M18" s="1004"/>
      <c r="N18" s="1005">
        <f t="shared" si="1"/>
        <v>0</v>
      </c>
      <c r="O18" s="1006">
        <f>'[1]A2-FinPerf SC'!I17</f>
        <v>0</v>
      </c>
      <c r="P18" s="923">
        <f>'[1]A2-FinPerf SC'!J17</f>
        <v>0</v>
      </c>
      <c r="Q18" s="1007">
        <f>'[1]A2-FinPerf SC'!K17</f>
        <v>0</v>
      </c>
    </row>
    <row r="19" spans="1:17" ht="13.5" x14ac:dyDescent="0.25">
      <c r="A19" s="1002" t="str">
        <f>'[1]A2-FinPerf SC'!A18</f>
        <v>Environmental protection</v>
      </c>
      <c r="B19" s="997"/>
      <c r="C19" s="1003"/>
      <c r="D19" s="1004"/>
      <c r="E19" s="1004"/>
      <c r="F19" s="1004"/>
      <c r="G19" s="1004"/>
      <c r="H19" s="1004"/>
      <c r="I19" s="1004"/>
      <c r="J19" s="1004"/>
      <c r="K19" s="1004"/>
      <c r="L19" s="1004"/>
      <c r="M19" s="1004"/>
      <c r="N19" s="1005">
        <f t="shared" si="1"/>
        <v>0</v>
      </c>
      <c r="O19" s="1006">
        <f>'[1]A2-FinPerf SC'!I18</f>
        <v>0</v>
      </c>
      <c r="P19" s="923">
        <f>'[1]A2-FinPerf SC'!J18</f>
        <v>0</v>
      </c>
      <c r="Q19" s="1007">
        <f>'[1]A2-FinPerf SC'!K18</f>
        <v>0</v>
      </c>
    </row>
    <row r="20" spans="1:17" ht="13.5" x14ac:dyDescent="0.25">
      <c r="A20" s="996" t="str">
        <f>'[1]A2-FinPerf SC'!A19</f>
        <v>Trading services</v>
      </c>
      <c r="B20" s="997"/>
      <c r="C20" s="998">
        <f>SUM(C21:C25)</f>
        <v>0</v>
      </c>
      <c r="D20" s="922">
        <f t="shared" ref="D20:M20" si="4">SUM(D21:D25)</f>
        <v>0</v>
      </c>
      <c r="E20" s="922">
        <f t="shared" si="4"/>
        <v>0</v>
      </c>
      <c r="F20" s="922">
        <f t="shared" si="4"/>
        <v>0</v>
      </c>
      <c r="G20" s="922">
        <f t="shared" si="4"/>
        <v>0</v>
      </c>
      <c r="H20" s="922">
        <f t="shared" si="4"/>
        <v>0</v>
      </c>
      <c r="I20" s="922">
        <f t="shared" si="4"/>
        <v>0</v>
      </c>
      <c r="J20" s="922">
        <f t="shared" si="4"/>
        <v>0</v>
      </c>
      <c r="K20" s="922">
        <f t="shared" si="4"/>
        <v>0</v>
      </c>
      <c r="L20" s="922">
        <f t="shared" si="4"/>
        <v>0</v>
      </c>
      <c r="M20" s="922">
        <f t="shared" si="4"/>
        <v>0</v>
      </c>
      <c r="N20" s="999">
        <f t="shared" si="1"/>
        <v>0</v>
      </c>
      <c r="O20" s="1000">
        <f>'[1]A2-FinPerf SC'!I19</f>
        <v>0</v>
      </c>
      <c r="P20" s="1010">
        <f>'[1]A2-FinPerf SC'!J19</f>
        <v>0</v>
      </c>
      <c r="Q20" s="1011">
        <f>'[1]A2-FinPerf SC'!K19</f>
        <v>0</v>
      </c>
    </row>
    <row r="21" spans="1:17" ht="13.5" x14ac:dyDescent="0.25">
      <c r="A21" s="1002" t="str">
        <f>'[1]A2-FinPerf SC'!A20</f>
        <v>Electricity</v>
      </c>
      <c r="B21" s="997"/>
      <c r="C21" s="1003"/>
      <c r="D21" s="1004"/>
      <c r="E21" s="1004"/>
      <c r="F21" s="1004"/>
      <c r="G21" s="1004"/>
      <c r="H21" s="1004"/>
      <c r="I21" s="1004"/>
      <c r="J21" s="1004"/>
      <c r="K21" s="1004"/>
      <c r="L21" s="1004"/>
      <c r="M21" s="1004"/>
      <c r="N21" s="1005">
        <f t="shared" si="1"/>
        <v>0</v>
      </c>
      <c r="O21" s="1006">
        <f>'[1]A2-FinPerf SC'!I20</f>
        <v>0</v>
      </c>
      <c r="P21" s="923">
        <f>'[1]A2-FinPerf SC'!J20</f>
        <v>0</v>
      </c>
      <c r="Q21" s="1007">
        <f>'[1]A2-FinPerf SC'!K20</f>
        <v>0</v>
      </c>
    </row>
    <row r="22" spans="1:17" ht="13.5" x14ac:dyDescent="0.25">
      <c r="A22" s="1002" t="str">
        <f>'[1]A2-FinPerf SC'!A21</f>
        <v>Water</v>
      </c>
      <c r="B22" s="997"/>
      <c r="C22" s="1003"/>
      <c r="D22" s="1004"/>
      <c r="E22" s="1004"/>
      <c r="F22" s="1004"/>
      <c r="G22" s="1004"/>
      <c r="H22" s="1004"/>
      <c r="I22" s="1004"/>
      <c r="J22" s="1004"/>
      <c r="K22" s="1004"/>
      <c r="L22" s="1004"/>
      <c r="M22" s="1004"/>
      <c r="N22" s="1005">
        <f t="shared" si="1"/>
        <v>0</v>
      </c>
      <c r="O22" s="1006">
        <f>'[1]A2-FinPerf SC'!I21</f>
        <v>0</v>
      </c>
      <c r="P22" s="923">
        <f>'[1]A2-FinPerf SC'!J21</f>
        <v>0</v>
      </c>
      <c r="Q22" s="1007">
        <f>'[1]A2-FinPerf SC'!K21</f>
        <v>0</v>
      </c>
    </row>
    <row r="23" spans="1:17" ht="13.5" x14ac:dyDescent="0.25">
      <c r="A23" s="1002" t="str">
        <f>'[1]A2-FinPerf SC'!A22</f>
        <v>Waste water management</v>
      </c>
      <c r="B23" s="997"/>
      <c r="C23" s="1003"/>
      <c r="D23" s="1004"/>
      <c r="E23" s="1004"/>
      <c r="F23" s="1004"/>
      <c r="G23" s="1004"/>
      <c r="H23" s="1004"/>
      <c r="I23" s="1004"/>
      <c r="J23" s="1004"/>
      <c r="K23" s="1004"/>
      <c r="L23" s="1004"/>
      <c r="M23" s="1004"/>
      <c r="N23" s="1005">
        <f t="shared" si="1"/>
        <v>0</v>
      </c>
      <c r="O23" s="1006">
        <f>'[1]A2-FinPerf SC'!I22</f>
        <v>0</v>
      </c>
      <c r="P23" s="923">
        <f>'[1]A2-FinPerf SC'!J22</f>
        <v>0</v>
      </c>
      <c r="Q23" s="1007">
        <f>'[1]A2-FinPerf SC'!K22</f>
        <v>0</v>
      </c>
    </row>
    <row r="24" spans="1:17" ht="13.5" x14ac:dyDescent="0.25">
      <c r="A24" s="1002" t="str">
        <f>'[1]A2-FinPerf SC'!A23</f>
        <v>Waste management</v>
      </c>
      <c r="B24" s="997"/>
      <c r="C24" s="1003"/>
      <c r="D24" s="1004"/>
      <c r="E24" s="1004"/>
      <c r="F24" s="1004"/>
      <c r="G24" s="1004"/>
      <c r="H24" s="1004"/>
      <c r="I24" s="1004"/>
      <c r="J24" s="1004"/>
      <c r="K24" s="1004"/>
      <c r="L24" s="1004"/>
      <c r="M24" s="1004"/>
      <c r="N24" s="1005">
        <f t="shared" si="1"/>
        <v>0</v>
      </c>
      <c r="O24" s="1006">
        <f>'[1]A2-FinPerf SC'!I23</f>
        <v>0</v>
      </c>
      <c r="P24" s="923">
        <f>'[1]A2-FinPerf SC'!J23</f>
        <v>0</v>
      </c>
      <c r="Q24" s="1007">
        <f>'[1]A2-FinPerf SC'!K23</f>
        <v>0</v>
      </c>
    </row>
    <row r="25" spans="1:17" ht="13.5" x14ac:dyDescent="0.25">
      <c r="A25" s="1002" t="str">
        <f>'[1]A2-FinPerf SC'!A24</f>
        <v>Other</v>
      </c>
      <c r="B25" s="997"/>
      <c r="C25" s="1003"/>
      <c r="D25" s="1004"/>
      <c r="E25" s="1004"/>
      <c r="F25" s="1004"/>
      <c r="G25" s="1004"/>
      <c r="H25" s="1004"/>
      <c r="I25" s="1004"/>
      <c r="J25" s="1004"/>
      <c r="K25" s="1004"/>
      <c r="L25" s="1004"/>
      <c r="M25" s="1004"/>
      <c r="N25" s="1005">
        <f t="shared" si="1"/>
        <v>0</v>
      </c>
      <c r="O25" s="1006">
        <f>'[1]A2-FinPerf SC'!I24</f>
        <v>0</v>
      </c>
      <c r="P25" s="923">
        <f>'[1]A2-FinPerf SC'!J24</f>
        <v>0</v>
      </c>
      <c r="Q25" s="1007">
        <f>'[1]A2-FinPerf SC'!K24</f>
        <v>0</v>
      </c>
    </row>
    <row r="26" spans="1:17" ht="13.5" x14ac:dyDescent="0.25">
      <c r="A26" s="1012" t="str">
        <f>'[1]A2-FinPerf SC'!A25</f>
        <v>Total Revenue - Standard</v>
      </c>
      <c r="B26" s="1013"/>
      <c r="C26" s="1014">
        <f>C6+C10+C16+C20</f>
        <v>0</v>
      </c>
      <c r="D26" s="1015">
        <f>D6+D10+D16+D20</f>
        <v>0</v>
      </c>
      <c r="E26" s="1015">
        <f>E6+E10+E16+E20</f>
        <v>0</v>
      </c>
      <c r="F26" s="1015">
        <f t="shared" ref="F26:Q26" si="5">F6+F10+F16+F20</f>
        <v>0</v>
      </c>
      <c r="G26" s="1015">
        <f t="shared" si="5"/>
        <v>0</v>
      </c>
      <c r="H26" s="1015">
        <f t="shared" si="5"/>
        <v>0</v>
      </c>
      <c r="I26" s="1015">
        <f t="shared" si="5"/>
        <v>0</v>
      </c>
      <c r="J26" s="1015">
        <f t="shared" si="5"/>
        <v>0</v>
      </c>
      <c r="K26" s="1015">
        <f t="shared" si="5"/>
        <v>0</v>
      </c>
      <c r="L26" s="1015">
        <f t="shared" si="5"/>
        <v>0</v>
      </c>
      <c r="M26" s="1015">
        <f t="shared" si="5"/>
        <v>0</v>
      </c>
      <c r="N26" s="1016">
        <f>N6+N10+N16+N20</f>
        <v>0</v>
      </c>
      <c r="O26" s="1017">
        <f t="shared" si="5"/>
        <v>0</v>
      </c>
      <c r="P26" s="1018">
        <f t="shared" si="5"/>
        <v>0</v>
      </c>
      <c r="Q26" s="1016">
        <f t="shared" si="5"/>
        <v>0</v>
      </c>
    </row>
    <row r="27" spans="1:17" ht="13.5" x14ac:dyDescent="0.25">
      <c r="A27" s="1019"/>
      <c r="B27" s="997"/>
      <c r="C27" s="1006"/>
      <c r="D27" s="1020"/>
      <c r="E27" s="1020"/>
      <c r="F27" s="1020"/>
      <c r="G27" s="1020"/>
      <c r="H27" s="1020"/>
      <c r="I27" s="1020"/>
      <c r="J27" s="1020"/>
      <c r="K27" s="1020"/>
      <c r="L27" s="1020"/>
      <c r="M27" s="1020"/>
      <c r="N27" s="1005"/>
      <c r="O27" s="1006"/>
      <c r="P27" s="1020"/>
      <c r="Q27" s="1005"/>
    </row>
    <row r="28" spans="1:17" ht="13.5" x14ac:dyDescent="0.25">
      <c r="A28" s="991" t="str">
        <f>'[1]A2-FinPerf SC'!A27</f>
        <v>Expenditure - Standard</v>
      </c>
      <c r="B28" s="992"/>
      <c r="C28" s="1006"/>
      <c r="D28" s="1020"/>
      <c r="E28" s="1020"/>
      <c r="F28" s="1020"/>
      <c r="G28" s="1020"/>
      <c r="H28" s="1020"/>
      <c r="I28" s="1020"/>
      <c r="J28" s="1020"/>
      <c r="K28" s="1020"/>
      <c r="L28" s="1020"/>
      <c r="M28" s="1020"/>
      <c r="N28" s="1005"/>
      <c r="O28" s="1006"/>
      <c r="P28" s="1020"/>
      <c r="Q28" s="1005"/>
    </row>
    <row r="29" spans="1:17" ht="13.5" x14ac:dyDescent="0.25">
      <c r="A29" s="996" t="str">
        <f>'[1]A2-FinPerf SC'!A28</f>
        <v>Governance and administration</v>
      </c>
      <c r="B29" s="997"/>
      <c r="C29" s="998">
        <f>SUM(C30:C32)</f>
        <v>0</v>
      </c>
      <c r="D29" s="922">
        <f>SUM(D30:D32)</f>
        <v>0</v>
      </c>
      <c r="E29" s="922">
        <f t="shared" ref="E29:M29" si="6">SUM(E30:E32)</f>
        <v>0</v>
      </c>
      <c r="F29" s="922">
        <f t="shared" si="6"/>
        <v>0</v>
      </c>
      <c r="G29" s="922">
        <f t="shared" si="6"/>
        <v>0</v>
      </c>
      <c r="H29" s="922">
        <f t="shared" si="6"/>
        <v>0</v>
      </c>
      <c r="I29" s="922">
        <f t="shared" si="6"/>
        <v>0</v>
      </c>
      <c r="J29" s="922">
        <f t="shared" si="6"/>
        <v>0</v>
      </c>
      <c r="K29" s="922">
        <f t="shared" si="6"/>
        <v>0</v>
      </c>
      <c r="L29" s="922">
        <f t="shared" si="6"/>
        <v>0</v>
      </c>
      <c r="M29" s="922">
        <f t="shared" si="6"/>
        <v>0</v>
      </c>
      <c r="N29" s="999">
        <f t="shared" ref="N29:N48" si="7">O29-SUM(C29:M29)</f>
        <v>0</v>
      </c>
      <c r="O29" s="1000">
        <f>'[1]A2-FinPerf SC'!I28</f>
        <v>0</v>
      </c>
      <c r="P29" s="1001">
        <f>'[1]A2-FinPerf SC'!J28</f>
        <v>0</v>
      </c>
      <c r="Q29" s="999">
        <f>'[1]A2-FinPerf SC'!K28</f>
        <v>0</v>
      </c>
    </row>
    <row r="30" spans="1:17" ht="13.5" x14ac:dyDescent="0.25">
      <c r="A30" s="1002" t="str">
        <f>'[1]A2-FinPerf SC'!A29</f>
        <v>Executive and council</v>
      </c>
      <c r="B30" s="997"/>
      <c r="C30" s="1003"/>
      <c r="D30" s="1004"/>
      <c r="E30" s="1004"/>
      <c r="F30" s="1004"/>
      <c r="G30" s="1004"/>
      <c r="H30" s="1004"/>
      <c r="I30" s="1004"/>
      <c r="J30" s="1004"/>
      <c r="K30" s="1004"/>
      <c r="L30" s="1004"/>
      <c r="M30" s="1004"/>
      <c r="N30" s="1005">
        <f t="shared" si="7"/>
        <v>0</v>
      </c>
      <c r="O30" s="1006">
        <f>'[1]A2-FinPerf SC'!I29</f>
        <v>0</v>
      </c>
      <c r="P30" s="1020">
        <f>'[1]A2-FinPerf SC'!J29</f>
        <v>0</v>
      </c>
      <c r="Q30" s="1005">
        <f>'[1]A2-FinPerf SC'!K29</f>
        <v>0</v>
      </c>
    </row>
    <row r="31" spans="1:17" ht="13.5" x14ac:dyDescent="0.25">
      <c r="A31" s="1002" t="str">
        <f>'[1]A2-FinPerf SC'!A30</f>
        <v>Budget and treasury office</v>
      </c>
      <c r="B31" s="997"/>
      <c r="C31" s="1008"/>
      <c r="D31" s="1009"/>
      <c r="E31" s="1009"/>
      <c r="F31" s="1009"/>
      <c r="G31" s="1009"/>
      <c r="H31" s="1009"/>
      <c r="I31" s="1009"/>
      <c r="J31" s="1009"/>
      <c r="K31" s="1009"/>
      <c r="L31" s="1009"/>
      <c r="M31" s="1009"/>
      <c r="N31" s="1005">
        <f t="shared" si="7"/>
        <v>0</v>
      </c>
      <c r="O31" s="1006">
        <f>'[1]A2-FinPerf SC'!I30</f>
        <v>0</v>
      </c>
      <c r="P31" s="1020">
        <f>'[1]A2-FinPerf SC'!J30</f>
        <v>0</v>
      </c>
      <c r="Q31" s="1005">
        <f>'[1]A2-FinPerf SC'!K30</f>
        <v>0</v>
      </c>
    </row>
    <row r="32" spans="1:17" ht="13.5" x14ac:dyDescent="0.25">
      <c r="A32" s="1002" t="str">
        <f>'[1]A2-FinPerf SC'!A31</f>
        <v>Corporate services</v>
      </c>
      <c r="B32" s="997"/>
      <c r="C32" s="1003"/>
      <c r="D32" s="1004"/>
      <c r="E32" s="1004"/>
      <c r="F32" s="1004"/>
      <c r="G32" s="1004"/>
      <c r="H32" s="1004"/>
      <c r="I32" s="1004"/>
      <c r="J32" s="1004"/>
      <c r="K32" s="1004"/>
      <c r="L32" s="1004"/>
      <c r="M32" s="1004"/>
      <c r="N32" s="1005">
        <f t="shared" si="7"/>
        <v>0</v>
      </c>
      <c r="O32" s="1006">
        <f>'[1]A2-FinPerf SC'!I31</f>
        <v>0</v>
      </c>
      <c r="P32" s="1020">
        <f>'[1]A2-FinPerf SC'!J31</f>
        <v>0</v>
      </c>
      <c r="Q32" s="1005">
        <f>'[1]A2-FinPerf SC'!K31</f>
        <v>0</v>
      </c>
    </row>
    <row r="33" spans="1:17" ht="13.5" x14ac:dyDescent="0.25">
      <c r="A33" s="996" t="str">
        <f>'[1]A2-FinPerf SC'!A32</f>
        <v>Community and public safety</v>
      </c>
      <c r="B33" s="997"/>
      <c r="C33" s="998">
        <f>SUM(C34:C38)</f>
        <v>0</v>
      </c>
      <c r="D33" s="922">
        <f t="shared" ref="D33:M33" si="8">SUM(D34:D38)</f>
        <v>0</v>
      </c>
      <c r="E33" s="922">
        <f t="shared" si="8"/>
        <v>0</v>
      </c>
      <c r="F33" s="922">
        <f t="shared" si="8"/>
        <v>0</v>
      </c>
      <c r="G33" s="922">
        <f t="shared" si="8"/>
        <v>0</v>
      </c>
      <c r="H33" s="922">
        <f t="shared" si="8"/>
        <v>0</v>
      </c>
      <c r="I33" s="922">
        <f t="shared" si="8"/>
        <v>0</v>
      </c>
      <c r="J33" s="922">
        <f t="shared" si="8"/>
        <v>0</v>
      </c>
      <c r="K33" s="922">
        <f t="shared" si="8"/>
        <v>0</v>
      </c>
      <c r="L33" s="922">
        <f t="shared" si="8"/>
        <v>0</v>
      </c>
      <c r="M33" s="922">
        <f t="shared" si="8"/>
        <v>0</v>
      </c>
      <c r="N33" s="999">
        <f t="shared" si="7"/>
        <v>0</v>
      </c>
      <c r="O33" s="1000">
        <f>'[1]A2-FinPerf SC'!I32</f>
        <v>0</v>
      </c>
      <c r="P33" s="1001">
        <f>'[1]A2-FinPerf SC'!J32</f>
        <v>0</v>
      </c>
      <c r="Q33" s="999">
        <f>'[1]A2-FinPerf SC'!K32</f>
        <v>0</v>
      </c>
    </row>
    <row r="34" spans="1:17" ht="13.5" x14ac:dyDescent="0.25">
      <c r="A34" s="1002" t="str">
        <f>'[1]A2-FinPerf SC'!A33</f>
        <v>Community and social services</v>
      </c>
      <c r="B34" s="997"/>
      <c r="C34" s="1003"/>
      <c r="D34" s="1004"/>
      <c r="E34" s="1004"/>
      <c r="F34" s="1004"/>
      <c r="G34" s="1004"/>
      <c r="H34" s="1004"/>
      <c r="I34" s="1004"/>
      <c r="J34" s="1004"/>
      <c r="K34" s="1004"/>
      <c r="L34" s="1004"/>
      <c r="M34" s="1004"/>
      <c r="N34" s="1005">
        <f t="shared" si="7"/>
        <v>0</v>
      </c>
      <c r="O34" s="1006">
        <f>'[1]A2-FinPerf SC'!I33</f>
        <v>0</v>
      </c>
      <c r="P34" s="1020">
        <f>'[1]A2-FinPerf SC'!J33</f>
        <v>0</v>
      </c>
      <c r="Q34" s="1005">
        <f>'[1]A2-FinPerf SC'!K33</f>
        <v>0</v>
      </c>
    </row>
    <row r="35" spans="1:17" ht="13.5" x14ac:dyDescent="0.25">
      <c r="A35" s="1002" t="str">
        <f>'[1]A2-FinPerf SC'!A34</f>
        <v>Sport and recreation</v>
      </c>
      <c r="B35" s="997"/>
      <c r="C35" s="1003"/>
      <c r="D35" s="1004"/>
      <c r="E35" s="1004"/>
      <c r="F35" s="1004"/>
      <c r="G35" s="1004"/>
      <c r="H35" s="1004"/>
      <c r="I35" s="1004"/>
      <c r="J35" s="1004"/>
      <c r="K35" s="1004"/>
      <c r="L35" s="1004"/>
      <c r="M35" s="1004"/>
      <c r="N35" s="1005">
        <f t="shared" si="7"/>
        <v>0</v>
      </c>
      <c r="O35" s="1006">
        <f>'[1]A2-FinPerf SC'!I34</f>
        <v>0</v>
      </c>
      <c r="P35" s="1020">
        <f>'[1]A2-FinPerf SC'!J34</f>
        <v>0</v>
      </c>
      <c r="Q35" s="1005">
        <f>'[1]A2-FinPerf SC'!K34</f>
        <v>0</v>
      </c>
    </row>
    <row r="36" spans="1:17" ht="13.5" x14ac:dyDescent="0.25">
      <c r="A36" s="1002" t="str">
        <f>'[1]A2-FinPerf SC'!A35</f>
        <v>Public safety</v>
      </c>
      <c r="B36" s="997"/>
      <c r="C36" s="1003"/>
      <c r="D36" s="1004"/>
      <c r="E36" s="1004"/>
      <c r="F36" s="1004"/>
      <c r="G36" s="1004"/>
      <c r="H36" s="1004"/>
      <c r="I36" s="1004"/>
      <c r="J36" s="1004"/>
      <c r="K36" s="1004"/>
      <c r="L36" s="1004"/>
      <c r="M36" s="1004"/>
      <c r="N36" s="1005">
        <f t="shared" si="7"/>
        <v>0</v>
      </c>
      <c r="O36" s="1006">
        <f>'[1]A2-FinPerf SC'!I35</f>
        <v>0</v>
      </c>
      <c r="P36" s="1020">
        <f>'[1]A2-FinPerf SC'!J35</f>
        <v>0</v>
      </c>
      <c r="Q36" s="1005">
        <f>'[1]A2-FinPerf SC'!K35</f>
        <v>0</v>
      </c>
    </row>
    <row r="37" spans="1:17" ht="13.5" x14ac:dyDescent="0.25">
      <c r="A37" s="1002" t="str">
        <f>'[1]A2-FinPerf SC'!A36</f>
        <v>Housing</v>
      </c>
      <c r="B37" s="997"/>
      <c r="C37" s="1003"/>
      <c r="D37" s="1004"/>
      <c r="E37" s="1004"/>
      <c r="F37" s="1004"/>
      <c r="G37" s="1004"/>
      <c r="H37" s="1004"/>
      <c r="I37" s="1004"/>
      <c r="J37" s="1004"/>
      <c r="K37" s="1004"/>
      <c r="L37" s="1004"/>
      <c r="M37" s="1004"/>
      <c r="N37" s="1005">
        <f t="shared" si="7"/>
        <v>0</v>
      </c>
      <c r="O37" s="1006">
        <f>'[1]A2-FinPerf SC'!I36</f>
        <v>0</v>
      </c>
      <c r="P37" s="1020">
        <f>'[1]A2-FinPerf SC'!J36</f>
        <v>0</v>
      </c>
      <c r="Q37" s="1005">
        <f>'[1]A2-FinPerf SC'!K36</f>
        <v>0</v>
      </c>
    </row>
    <row r="38" spans="1:17" ht="13.5" x14ac:dyDescent="0.25">
      <c r="A38" s="1002" t="str">
        <f>'[1]A2-FinPerf SC'!A37</f>
        <v>Health</v>
      </c>
      <c r="B38" s="997"/>
      <c r="C38" s="1003"/>
      <c r="D38" s="1004"/>
      <c r="E38" s="1004"/>
      <c r="F38" s="1004"/>
      <c r="G38" s="1004"/>
      <c r="H38" s="1004"/>
      <c r="I38" s="1004"/>
      <c r="J38" s="1004"/>
      <c r="K38" s="1004"/>
      <c r="L38" s="1004"/>
      <c r="M38" s="1004"/>
      <c r="N38" s="1005">
        <f t="shared" si="7"/>
        <v>0</v>
      </c>
      <c r="O38" s="1006">
        <f>'[1]A2-FinPerf SC'!I37</f>
        <v>0</v>
      </c>
      <c r="P38" s="1020">
        <f>'[1]A2-FinPerf SC'!J37</f>
        <v>0</v>
      </c>
      <c r="Q38" s="1005">
        <f>'[1]A2-FinPerf SC'!K37</f>
        <v>0</v>
      </c>
    </row>
    <row r="39" spans="1:17" ht="13.5" x14ac:dyDescent="0.25">
      <c r="A39" s="996" t="str">
        <f>'[1]A2-FinPerf SC'!A38</f>
        <v>Economic and environmental services</v>
      </c>
      <c r="B39" s="997"/>
      <c r="C39" s="998">
        <f>SUM(C40:C42)</f>
        <v>0</v>
      </c>
      <c r="D39" s="922">
        <f t="shared" ref="D39:M39" si="9">SUM(D40:D42)</f>
        <v>0</v>
      </c>
      <c r="E39" s="922">
        <f t="shared" si="9"/>
        <v>0</v>
      </c>
      <c r="F39" s="922">
        <f t="shared" si="9"/>
        <v>0</v>
      </c>
      <c r="G39" s="922">
        <f t="shared" si="9"/>
        <v>0</v>
      </c>
      <c r="H39" s="922">
        <f t="shared" si="9"/>
        <v>0</v>
      </c>
      <c r="I39" s="922">
        <f t="shared" si="9"/>
        <v>0</v>
      </c>
      <c r="J39" s="922">
        <f t="shared" si="9"/>
        <v>0</v>
      </c>
      <c r="K39" s="922">
        <f t="shared" si="9"/>
        <v>0</v>
      </c>
      <c r="L39" s="922">
        <f t="shared" si="9"/>
        <v>0</v>
      </c>
      <c r="M39" s="922">
        <f t="shared" si="9"/>
        <v>0</v>
      </c>
      <c r="N39" s="999">
        <f t="shared" si="7"/>
        <v>0</v>
      </c>
      <c r="O39" s="1000">
        <f>'[1]A2-FinPerf SC'!I38</f>
        <v>0</v>
      </c>
      <c r="P39" s="1001">
        <f>'[1]A2-FinPerf SC'!J38</f>
        <v>0</v>
      </c>
      <c r="Q39" s="999">
        <f>'[1]A2-FinPerf SC'!K38</f>
        <v>0</v>
      </c>
    </row>
    <row r="40" spans="1:17" ht="13.5" x14ac:dyDescent="0.25">
      <c r="A40" s="1002" t="str">
        <f>'[1]A2-FinPerf SC'!A39</f>
        <v>Planning and development</v>
      </c>
      <c r="B40" s="997"/>
      <c r="C40" s="1003"/>
      <c r="D40" s="1004"/>
      <c r="E40" s="1004"/>
      <c r="F40" s="1004"/>
      <c r="G40" s="1004"/>
      <c r="H40" s="1004"/>
      <c r="I40" s="1004"/>
      <c r="J40" s="1004"/>
      <c r="K40" s="1004"/>
      <c r="L40" s="1004"/>
      <c r="M40" s="1004"/>
      <c r="N40" s="1005">
        <f t="shared" si="7"/>
        <v>0</v>
      </c>
      <c r="O40" s="1006">
        <f>'[1]A2-FinPerf SC'!I39</f>
        <v>0</v>
      </c>
      <c r="P40" s="1020">
        <f>'[1]A2-FinPerf SC'!J39</f>
        <v>0</v>
      </c>
      <c r="Q40" s="1005">
        <f>'[1]A2-FinPerf SC'!K39</f>
        <v>0</v>
      </c>
    </row>
    <row r="41" spans="1:17" ht="13.5" x14ac:dyDescent="0.25">
      <c r="A41" s="1002" t="str">
        <f>'[1]A2-FinPerf SC'!A40</f>
        <v>Road transport</v>
      </c>
      <c r="B41" s="997"/>
      <c r="C41" s="1003"/>
      <c r="D41" s="1004"/>
      <c r="E41" s="1004"/>
      <c r="F41" s="1004"/>
      <c r="G41" s="1004"/>
      <c r="H41" s="1004"/>
      <c r="I41" s="1004"/>
      <c r="J41" s="1004"/>
      <c r="K41" s="1004"/>
      <c r="L41" s="1004"/>
      <c r="M41" s="1004"/>
      <c r="N41" s="1005">
        <f t="shared" si="7"/>
        <v>0</v>
      </c>
      <c r="O41" s="1006">
        <f>'[1]A2-FinPerf SC'!I40</f>
        <v>0</v>
      </c>
      <c r="P41" s="1020">
        <f>'[1]A2-FinPerf SC'!J40</f>
        <v>0</v>
      </c>
      <c r="Q41" s="1005">
        <f>'[1]A2-FinPerf SC'!K40</f>
        <v>0</v>
      </c>
    </row>
    <row r="42" spans="1:17" ht="13.5" x14ac:dyDescent="0.25">
      <c r="A42" s="1002" t="str">
        <f>'[1]A2-FinPerf SC'!A41</f>
        <v>Environmental protection</v>
      </c>
      <c r="B42" s="997"/>
      <c r="C42" s="1003"/>
      <c r="D42" s="1004"/>
      <c r="E42" s="1004"/>
      <c r="F42" s="1004"/>
      <c r="G42" s="1004"/>
      <c r="H42" s="1004"/>
      <c r="I42" s="1004"/>
      <c r="J42" s="1004"/>
      <c r="K42" s="1004"/>
      <c r="L42" s="1004"/>
      <c r="M42" s="1004"/>
      <c r="N42" s="1005">
        <f t="shared" si="7"/>
        <v>0</v>
      </c>
      <c r="O42" s="1006">
        <f>'[1]A2-FinPerf SC'!I41</f>
        <v>0</v>
      </c>
      <c r="P42" s="1020">
        <f>'[1]A2-FinPerf SC'!J41</f>
        <v>0</v>
      </c>
      <c r="Q42" s="1005">
        <f>'[1]A2-FinPerf SC'!K41</f>
        <v>0</v>
      </c>
    </row>
    <row r="43" spans="1:17" ht="13.5" x14ac:dyDescent="0.25">
      <c r="A43" s="996" t="str">
        <f>'[1]A2-FinPerf SC'!A42</f>
        <v>Trading services</v>
      </c>
      <c r="B43" s="997"/>
      <c r="C43" s="998">
        <f>SUM(C44:C48)</f>
        <v>0</v>
      </c>
      <c r="D43" s="922">
        <f t="shared" ref="D43:M43" si="10">SUM(D44:D48)</f>
        <v>0</v>
      </c>
      <c r="E43" s="922">
        <f t="shared" si="10"/>
        <v>0</v>
      </c>
      <c r="F43" s="922">
        <f t="shared" si="10"/>
        <v>0</v>
      </c>
      <c r="G43" s="922">
        <f t="shared" si="10"/>
        <v>0</v>
      </c>
      <c r="H43" s="922">
        <f t="shared" si="10"/>
        <v>0</v>
      </c>
      <c r="I43" s="922">
        <f t="shared" si="10"/>
        <v>0</v>
      </c>
      <c r="J43" s="922">
        <f t="shared" si="10"/>
        <v>0</v>
      </c>
      <c r="K43" s="922">
        <f t="shared" si="10"/>
        <v>0</v>
      </c>
      <c r="L43" s="922">
        <f t="shared" si="10"/>
        <v>0</v>
      </c>
      <c r="M43" s="922">
        <f t="shared" si="10"/>
        <v>0</v>
      </c>
      <c r="N43" s="999">
        <f t="shared" si="7"/>
        <v>0</v>
      </c>
      <c r="O43" s="1000">
        <f>'[1]A2-FinPerf SC'!I42</f>
        <v>0</v>
      </c>
      <c r="P43" s="1001">
        <f>'[1]A2-FinPerf SC'!J42</f>
        <v>0</v>
      </c>
      <c r="Q43" s="999">
        <f>'[1]A2-FinPerf SC'!K42</f>
        <v>0</v>
      </c>
    </row>
    <row r="44" spans="1:17" ht="13.5" x14ac:dyDescent="0.25">
      <c r="A44" s="1002" t="str">
        <f>'[1]A2-FinPerf SC'!A43</f>
        <v>Electricity</v>
      </c>
      <c r="B44" s="997"/>
      <c r="C44" s="1003"/>
      <c r="D44" s="1004"/>
      <c r="E44" s="1004"/>
      <c r="F44" s="1004"/>
      <c r="G44" s="1004"/>
      <c r="H44" s="1004"/>
      <c r="I44" s="1004"/>
      <c r="J44" s="1004"/>
      <c r="K44" s="1004"/>
      <c r="L44" s="1004"/>
      <c r="M44" s="1004"/>
      <c r="N44" s="1005">
        <f t="shared" si="7"/>
        <v>0</v>
      </c>
      <c r="O44" s="1006">
        <f>'[1]A2-FinPerf SC'!I43</f>
        <v>0</v>
      </c>
      <c r="P44" s="1020">
        <f>'[1]A2-FinPerf SC'!J43</f>
        <v>0</v>
      </c>
      <c r="Q44" s="1005">
        <f>'[1]A2-FinPerf SC'!K43</f>
        <v>0</v>
      </c>
    </row>
    <row r="45" spans="1:17" ht="13.5" x14ac:dyDescent="0.25">
      <c r="A45" s="1002" t="str">
        <f>'[1]A2-FinPerf SC'!A44</f>
        <v>Water</v>
      </c>
      <c r="B45" s="997"/>
      <c r="C45" s="1003"/>
      <c r="D45" s="1004"/>
      <c r="E45" s="1004"/>
      <c r="F45" s="1004"/>
      <c r="G45" s="1004"/>
      <c r="H45" s="1004"/>
      <c r="I45" s="1004"/>
      <c r="J45" s="1004"/>
      <c r="K45" s="1004"/>
      <c r="L45" s="1004"/>
      <c r="M45" s="1004"/>
      <c r="N45" s="1005">
        <f t="shared" si="7"/>
        <v>0</v>
      </c>
      <c r="O45" s="1006">
        <f>'[1]A2-FinPerf SC'!I44</f>
        <v>0</v>
      </c>
      <c r="P45" s="1020">
        <f>'[1]A2-FinPerf SC'!J44</f>
        <v>0</v>
      </c>
      <c r="Q45" s="1005">
        <f>'[1]A2-FinPerf SC'!K44</f>
        <v>0</v>
      </c>
    </row>
    <row r="46" spans="1:17" ht="13.5" x14ac:dyDescent="0.25">
      <c r="A46" s="1002" t="str">
        <f>'[1]A2-FinPerf SC'!A45</f>
        <v>Waste water management</v>
      </c>
      <c r="B46" s="997"/>
      <c r="C46" s="1003"/>
      <c r="D46" s="1004"/>
      <c r="E46" s="1004"/>
      <c r="F46" s="1004"/>
      <c r="G46" s="1004"/>
      <c r="H46" s="1004"/>
      <c r="I46" s="1004"/>
      <c r="J46" s="1004"/>
      <c r="K46" s="1004"/>
      <c r="L46" s="1004"/>
      <c r="M46" s="1004"/>
      <c r="N46" s="1005">
        <f t="shared" si="7"/>
        <v>0</v>
      </c>
      <c r="O46" s="1006">
        <f>'[1]A2-FinPerf SC'!I45</f>
        <v>0</v>
      </c>
      <c r="P46" s="1020">
        <f>'[1]A2-FinPerf SC'!J45</f>
        <v>0</v>
      </c>
      <c r="Q46" s="1005">
        <f>'[1]A2-FinPerf SC'!K45</f>
        <v>0</v>
      </c>
    </row>
    <row r="47" spans="1:17" ht="13.5" x14ac:dyDescent="0.25">
      <c r="A47" s="1002" t="str">
        <f>'[1]A2-FinPerf SC'!A46</f>
        <v>Waste management</v>
      </c>
      <c r="B47" s="997"/>
      <c r="C47" s="1003"/>
      <c r="D47" s="1004"/>
      <c r="E47" s="1004"/>
      <c r="F47" s="1004"/>
      <c r="G47" s="1004"/>
      <c r="H47" s="1004"/>
      <c r="I47" s="1004"/>
      <c r="J47" s="1004"/>
      <c r="K47" s="1004"/>
      <c r="L47" s="1004"/>
      <c r="M47" s="1004"/>
      <c r="N47" s="1005">
        <f t="shared" si="7"/>
        <v>0</v>
      </c>
      <c r="O47" s="1006">
        <f>'[1]A2-FinPerf SC'!I46</f>
        <v>0</v>
      </c>
      <c r="P47" s="1020">
        <f>'[1]A2-FinPerf SC'!J46</f>
        <v>0</v>
      </c>
      <c r="Q47" s="1005">
        <f>'[1]A2-FinPerf SC'!K46</f>
        <v>0</v>
      </c>
    </row>
    <row r="48" spans="1:17" ht="13.5" x14ac:dyDescent="0.25">
      <c r="A48" s="1002" t="str">
        <f>'[1]A2-FinPerf SC'!A47</f>
        <v>Other</v>
      </c>
      <c r="B48" s="997"/>
      <c r="C48" s="1003"/>
      <c r="D48" s="1004"/>
      <c r="E48" s="1004"/>
      <c r="F48" s="1004"/>
      <c r="G48" s="1004"/>
      <c r="H48" s="1004"/>
      <c r="I48" s="1004"/>
      <c r="J48" s="1004"/>
      <c r="K48" s="1004"/>
      <c r="L48" s="1004"/>
      <c r="M48" s="1004"/>
      <c r="N48" s="1005">
        <f t="shared" si="7"/>
        <v>0</v>
      </c>
      <c r="O48" s="1006">
        <f>'[1]A2-FinPerf SC'!I47</f>
        <v>0</v>
      </c>
      <c r="P48" s="1020">
        <f>'[1]A2-FinPerf SC'!J47</f>
        <v>0</v>
      </c>
      <c r="Q48" s="1005">
        <f>'[1]A2-FinPerf SC'!K47</f>
        <v>0</v>
      </c>
    </row>
    <row r="49" spans="1:17" ht="13.5" x14ac:dyDescent="0.25">
      <c r="A49" s="1012" t="str">
        <f>'[1]A2-FinPerf SC'!A48</f>
        <v>Total Expenditure - Standard</v>
      </c>
      <c r="B49" s="1013"/>
      <c r="C49" s="1014">
        <f>C29+C33+C39+C43</f>
        <v>0</v>
      </c>
      <c r="D49" s="1015">
        <f>D29+D33+D39+D43</f>
        <v>0</v>
      </c>
      <c r="E49" s="1015">
        <f t="shared" ref="E49:Q49" si="11">E29+E33+E39+E43</f>
        <v>0</v>
      </c>
      <c r="F49" s="1015">
        <f t="shared" si="11"/>
        <v>0</v>
      </c>
      <c r="G49" s="1015">
        <f t="shared" si="11"/>
        <v>0</v>
      </c>
      <c r="H49" s="1015">
        <f t="shared" si="11"/>
        <v>0</v>
      </c>
      <c r="I49" s="1015">
        <f t="shared" si="11"/>
        <v>0</v>
      </c>
      <c r="J49" s="1015">
        <f t="shared" si="11"/>
        <v>0</v>
      </c>
      <c r="K49" s="1015">
        <f t="shared" si="11"/>
        <v>0</v>
      </c>
      <c r="L49" s="1015">
        <f t="shared" si="11"/>
        <v>0</v>
      </c>
      <c r="M49" s="1015">
        <f t="shared" si="11"/>
        <v>0</v>
      </c>
      <c r="N49" s="1016">
        <f t="shared" si="11"/>
        <v>0</v>
      </c>
      <c r="O49" s="1017">
        <f t="shared" si="11"/>
        <v>0</v>
      </c>
      <c r="P49" s="1018">
        <f t="shared" si="11"/>
        <v>0</v>
      </c>
      <c r="Q49" s="1016">
        <f t="shared" si="11"/>
        <v>0</v>
      </c>
    </row>
    <row r="50" spans="1:17" ht="12.75" customHeight="1" x14ac:dyDescent="0.25">
      <c r="A50" s="1019"/>
      <c r="B50" s="997"/>
      <c r="C50" s="1006"/>
      <c r="D50" s="1020"/>
      <c r="E50" s="1020"/>
      <c r="F50" s="1020"/>
      <c r="G50" s="1020"/>
      <c r="H50" s="1020"/>
      <c r="I50" s="1020"/>
      <c r="J50" s="1020"/>
      <c r="K50" s="1020"/>
      <c r="L50" s="1020"/>
      <c r="M50" s="1020"/>
      <c r="N50" s="1005"/>
      <c r="O50" s="1006"/>
      <c r="P50" s="1020"/>
      <c r="Q50" s="1005"/>
    </row>
    <row r="51" spans="1:17" ht="12.75" customHeight="1" x14ac:dyDescent="0.25">
      <c r="A51" s="1021" t="str">
        <f>'[1]A4-FinPerf RE'!A38&amp;" before assoc."</f>
        <v>Surplus/(Deficit) before assoc.</v>
      </c>
      <c r="B51" s="1022"/>
      <c r="C51" s="1017">
        <f t="shared" ref="C51:Q51" si="12">C26-C49</f>
        <v>0</v>
      </c>
      <c r="D51" s="1018">
        <f t="shared" si="12"/>
        <v>0</v>
      </c>
      <c r="E51" s="1018">
        <f t="shared" si="12"/>
        <v>0</v>
      </c>
      <c r="F51" s="1018">
        <f t="shared" si="12"/>
        <v>0</v>
      </c>
      <c r="G51" s="1018">
        <f t="shared" si="12"/>
        <v>0</v>
      </c>
      <c r="H51" s="1018">
        <f t="shared" si="12"/>
        <v>0</v>
      </c>
      <c r="I51" s="1018">
        <f t="shared" si="12"/>
        <v>0</v>
      </c>
      <c r="J51" s="1018">
        <f t="shared" si="12"/>
        <v>0</v>
      </c>
      <c r="K51" s="1018">
        <f t="shared" si="12"/>
        <v>0</v>
      </c>
      <c r="L51" s="1018">
        <f t="shared" si="12"/>
        <v>0</v>
      </c>
      <c r="M51" s="1018">
        <f t="shared" si="12"/>
        <v>0</v>
      </c>
      <c r="N51" s="1016">
        <f t="shared" si="12"/>
        <v>0</v>
      </c>
      <c r="O51" s="1017">
        <f t="shared" si="12"/>
        <v>0</v>
      </c>
      <c r="P51" s="1018">
        <f t="shared" si="12"/>
        <v>0</v>
      </c>
      <c r="Q51" s="1016">
        <f t="shared" si="12"/>
        <v>0</v>
      </c>
    </row>
    <row r="52" spans="1:17" ht="12.75" customHeight="1" x14ac:dyDescent="0.25">
      <c r="A52" s="1019"/>
      <c r="B52" s="997"/>
      <c r="C52" s="1006"/>
      <c r="D52" s="1020"/>
      <c r="E52" s="1020"/>
      <c r="F52" s="1020"/>
      <c r="G52" s="1020"/>
      <c r="H52" s="1020"/>
      <c r="I52" s="1020"/>
      <c r="J52" s="1020"/>
      <c r="K52" s="1020"/>
      <c r="L52" s="1020"/>
      <c r="M52" s="1020"/>
      <c r="N52" s="1005"/>
      <c r="O52" s="1006"/>
      <c r="P52" s="1020"/>
      <c r="Q52" s="1005"/>
    </row>
    <row r="53" spans="1:17" ht="12.75" customHeight="1" x14ac:dyDescent="0.25">
      <c r="A53" s="1023" t="str">
        <f>'[1]A4-FinPerf RE'!A47</f>
        <v>Share of surplus/ (deficit) of associate</v>
      </c>
      <c r="B53" s="1024"/>
      <c r="C53" s="1003"/>
      <c r="D53" s="1004"/>
      <c r="E53" s="1004"/>
      <c r="F53" s="1004"/>
      <c r="G53" s="1004"/>
      <c r="H53" s="1004"/>
      <c r="I53" s="1004"/>
      <c r="J53" s="1004"/>
      <c r="K53" s="1004"/>
      <c r="L53" s="1004"/>
      <c r="M53" s="1004"/>
      <c r="N53" s="1005" t="e">
        <f>O53-SUM(C53:M53)</f>
        <v>#REF!</v>
      </c>
      <c r="O53" s="1006" t="e">
        <f>'[1]A4-FinPerf RE'!J47</f>
        <v>#REF!</v>
      </c>
      <c r="P53" s="1020" t="e">
        <f>'[1]A4-FinPerf RE'!K47</f>
        <v>#REF!</v>
      </c>
      <c r="Q53" s="1005" t="e">
        <f>'[1]A4-FinPerf RE'!L47</f>
        <v>#REF!</v>
      </c>
    </row>
    <row r="54" spans="1:17" ht="12.75" customHeight="1" x14ac:dyDescent="0.25">
      <c r="A54" s="1025" t="str">
        <f>'[1]A4-FinPerf RE'!A38</f>
        <v>Surplus/(Deficit)</v>
      </c>
      <c r="B54" s="1026">
        <v>1</v>
      </c>
      <c r="C54" s="1027">
        <f>C51+C53</f>
        <v>0</v>
      </c>
      <c r="D54" s="1028">
        <f t="shared" ref="D54:Q54" si="13">D51+D53</f>
        <v>0</v>
      </c>
      <c r="E54" s="1028">
        <f t="shared" si="13"/>
        <v>0</v>
      </c>
      <c r="F54" s="1028">
        <f t="shared" si="13"/>
        <v>0</v>
      </c>
      <c r="G54" s="1028">
        <f t="shared" si="13"/>
        <v>0</v>
      </c>
      <c r="H54" s="1028">
        <f t="shared" si="13"/>
        <v>0</v>
      </c>
      <c r="I54" s="1028">
        <f t="shared" si="13"/>
        <v>0</v>
      </c>
      <c r="J54" s="1028">
        <f t="shared" si="13"/>
        <v>0</v>
      </c>
      <c r="K54" s="1028">
        <f t="shared" si="13"/>
        <v>0</v>
      </c>
      <c r="L54" s="1028">
        <f t="shared" si="13"/>
        <v>0</v>
      </c>
      <c r="M54" s="1028">
        <f t="shared" si="13"/>
        <v>0</v>
      </c>
      <c r="N54" s="1029" t="e">
        <f t="shared" si="13"/>
        <v>#REF!</v>
      </c>
      <c r="O54" s="1027" t="e">
        <f t="shared" si="13"/>
        <v>#REF!</v>
      </c>
      <c r="P54" s="1028" t="e">
        <f t="shared" si="13"/>
        <v>#REF!</v>
      </c>
      <c r="Q54" s="1029" t="e">
        <f t="shared" si="13"/>
        <v>#REF!</v>
      </c>
    </row>
    <row r="55" spans="1:17" ht="13.5" x14ac:dyDescent="0.25">
      <c r="A55" s="1030" t="str">
        <f>head27a</f>
        <v>References</v>
      </c>
      <c r="B55" s="1031"/>
      <c r="C55" s="1032"/>
      <c r="D55" s="1032"/>
      <c r="E55" s="1032"/>
      <c r="F55" s="1032"/>
      <c r="G55" s="1032"/>
      <c r="H55" s="1032"/>
      <c r="I55" s="1032"/>
      <c r="J55" s="1032"/>
      <c r="K55" s="1032"/>
      <c r="L55" s="1032"/>
      <c r="M55" s="1032"/>
      <c r="N55" s="1032"/>
      <c r="O55" s="1032"/>
      <c r="P55" s="1032"/>
      <c r="Q55" s="1032"/>
    </row>
    <row r="56" spans="1:17" ht="13.5" x14ac:dyDescent="0.25">
      <c r="A56" s="1033" t="s">
        <v>1429</v>
      </c>
      <c r="B56" s="1034"/>
      <c r="C56" s="1035"/>
      <c r="D56" s="1035"/>
      <c r="E56" s="1035"/>
      <c r="F56" s="1035"/>
      <c r="G56" s="1035"/>
      <c r="H56" s="1035"/>
      <c r="I56" s="1035"/>
      <c r="J56" s="1035"/>
      <c r="K56" s="1035"/>
      <c r="L56" s="1035"/>
      <c r="M56" s="1035"/>
      <c r="N56" s="1035"/>
      <c r="O56" s="1035"/>
      <c r="P56" s="1035"/>
      <c r="Q56" s="1035"/>
    </row>
    <row r="57" spans="1:17" ht="13.5" x14ac:dyDescent="0.25">
      <c r="A57" s="1036" t="s">
        <v>1430</v>
      </c>
      <c r="B57" s="1037"/>
      <c r="C57" s="1035"/>
      <c r="D57" s="1035"/>
      <c r="E57" s="1035"/>
      <c r="F57" s="1035"/>
      <c r="G57" s="1035"/>
      <c r="H57" s="1035"/>
      <c r="I57" s="1035"/>
      <c r="J57" s="1035"/>
      <c r="K57" s="1035"/>
      <c r="L57" s="1035"/>
      <c r="M57" s="1035"/>
      <c r="N57" s="1035"/>
      <c r="O57" s="1038" t="e">
        <f>O54-'[1]A4-FinPerf RE'!J48</f>
        <v>#REF!</v>
      </c>
      <c r="P57" s="1038" t="e">
        <f>P54-'[1]A4-FinPerf RE'!K48</f>
        <v>#REF!</v>
      </c>
      <c r="Q57" s="1038" t="e">
        <f>Q54-'[1]A4-FinPerf RE'!L48</f>
        <v>#REF!</v>
      </c>
    </row>
  </sheetData>
  <mergeCells count="5">
    <mergeCell ref="A1:Q1"/>
    <mergeCell ref="A2:Q2"/>
    <mergeCell ref="A3:A4"/>
    <mergeCell ref="C3:N3"/>
    <mergeCell ref="O3:Q3"/>
  </mergeCell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1"/>
  <sheetViews>
    <sheetView workbookViewId="0">
      <selection sqref="A1:F1"/>
    </sheetView>
  </sheetViews>
  <sheetFormatPr defaultRowHeight="12.75" x14ac:dyDescent="0.2"/>
  <cols>
    <col min="1" max="1" width="23.85546875" style="1291" customWidth="1"/>
    <col min="2" max="6" width="11.5703125" style="1291" customWidth="1"/>
    <col min="7" max="16384" width="9.140625" style="1291"/>
  </cols>
  <sheetData>
    <row r="1" spans="1:7" ht="32.25" customHeight="1" x14ac:dyDescent="0.3">
      <c r="A1" s="2085" t="s">
        <v>1796</v>
      </c>
      <c r="B1" s="2086"/>
      <c r="C1" s="2086"/>
      <c r="D1" s="2086"/>
      <c r="E1" s="2086"/>
      <c r="F1" s="2087"/>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59.25" customHeight="1" x14ac:dyDescent="0.2">
      <c r="A4" s="2089"/>
      <c r="B4" s="1779" t="s">
        <v>28</v>
      </c>
      <c r="C4" s="1779" t="s">
        <v>893</v>
      </c>
      <c r="D4" s="1779" t="s">
        <v>707</v>
      </c>
      <c r="E4" s="1779" t="s">
        <v>896</v>
      </c>
      <c r="F4" s="1779" t="s">
        <v>1055</v>
      </c>
    </row>
    <row r="5" spans="1:7" x14ac:dyDescent="0.2">
      <c r="A5" s="1769" t="s">
        <v>897</v>
      </c>
      <c r="B5" s="1770">
        <f>SUM(B7:B10)</f>
        <v>260</v>
      </c>
      <c r="C5" s="1770">
        <f t="shared" ref="C5:D5" si="0">SUM(C7:C10)</f>
        <v>326</v>
      </c>
      <c r="D5" s="1770">
        <f t="shared" si="0"/>
        <v>378</v>
      </c>
      <c r="E5" s="1771">
        <f>(D5-B5)/D5</f>
        <v>0.31216931216931215</v>
      </c>
      <c r="F5" s="1772"/>
    </row>
    <row r="6" spans="1:7" x14ac:dyDescent="0.2">
      <c r="A6" s="1773"/>
      <c r="B6" s="1774"/>
      <c r="C6" s="1774"/>
      <c r="D6" s="1774"/>
      <c r="E6" s="1775"/>
      <c r="F6" s="1776"/>
    </row>
    <row r="7" spans="1:7" x14ac:dyDescent="0.2">
      <c r="A7" s="1769" t="s">
        <v>898</v>
      </c>
      <c r="B7" s="1770">
        <v>100</v>
      </c>
      <c r="C7" s="1770">
        <v>130</v>
      </c>
      <c r="D7" s="1770">
        <v>128</v>
      </c>
      <c r="E7" s="1771">
        <f>(D7-B7)/D7</f>
        <v>0.21875</v>
      </c>
      <c r="F7" s="1770">
        <v>280</v>
      </c>
    </row>
    <row r="8" spans="1:7" x14ac:dyDescent="0.2">
      <c r="A8" s="1769" t="s">
        <v>899</v>
      </c>
      <c r="B8" s="1770">
        <v>80</v>
      </c>
      <c r="C8" s="1770">
        <v>91</v>
      </c>
      <c r="D8" s="1770">
        <v>90</v>
      </c>
      <c r="E8" s="1771">
        <f>(D8-B8)/D8</f>
        <v>0.1111111111111111</v>
      </c>
      <c r="F8" s="1770">
        <v>150</v>
      </c>
    </row>
    <row r="9" spans="1:7" x14ac:dyDescent="0.2">
      <c r="A9" s="1777" t="s">
        <v>900</v>
      </c>
      <c r="B9" s="1770">
        <v>45</v>
      </c>
      <c r="C9" s="1770">
        <v>50</v>
      </c>
      <c r="D9" s="1770">
        <v>80</v>
      </c>
      <c r="E9" s="1771">
        <f t="shared" ref="E9:E10" si="1">(D9-B9)/D9</f>
        <v>0.4375</v>
      </c>
      <c r="F9" s="1770">
        <v>320</v>
      </c>
    </row>
    <row r="10" spans="1:7"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195" t="s">
        <v>1797</v>
      </c>
      <c r="G11" s="1778"/>
    </row>
  </sheetData>
  <mergeCells count="5">
    <mergeCell ref="A1:F1"/>
    <mergeCell ref="A3:A4"/>
    <mergeCell ref="A2:F2"/>
    <mergeCell ref="B3:F3"/>
    <mergeCell ref="A11:E1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K21"/>
  <sheetViews>
    <sheetView workbookViewId="0">
      <selection sqref="A1:H1"/>
    </sheetView>
  </sheetViews>
  <sheetFormatPr defaultRowHeight="12.75" x14ac:dyDescent="0.2"/>
  <cols>
    <col min="1" max="1" width="44.85546875" style="9" customWidth="1"/>
    <col min="2" max="2" width="3.85546875" style="9" hidden="1" customWidth="1"/>
    <col min="3" max="5" width="9.28515625" style="9" customWidth="1"/>
    <col min="6" max="7" width="9.28515625" style="9" hidden="1" customWidth="1"/>
    <col min="8" max="8" width="9.28515625" style="9" customWidth="1"/>
    <col min="9" max="11" width="9.28515625" style="9" hidden="1" customWidth="1"/>
    <col min="12" max="16384" width="9.140625" style="9"/>
  </cols>
  <sheetData>
    <row r="1" spans="1:11" ht="16.5" x14ac:dyDescent="0.3">
      <c r="A1" s="2098" t="s">
        <v>736</v>
      </c>
      <c r="B1" s="2039"/>
      <c r="C1" s="2039"/>
      <c r="D1" s="2039"/>
      <c r="E1" s="2039"/>
      <c r="F1" s="2039"/>
      <c r="G1" s="2039"/>
      <c r="H1" s="2099"/>
      <c r="I1" s="1714"/>
      <c r="J1" s="1715"/>
      <c r="K1" s="1716"/>
    </row>
    <row r="2" spans="1:11" x14ac:dyDescent="0.2">
      <c r="A2" s="2035" t="s">
        <v>1171</v>
      </c>
      <c r="B2" s="2036"/>
      <c r="C2" s="2036"/>
      <c r="D2" s="2036"/>
      <c r="E2" s="2036"/>
      <c r="F2" s="2036"/>
      <c r="G2" s="2036"/>
      <c r="H2" s="2037"/>
      <c r="I2" s="1714"/>
      <c r="J2" s="1715"/>
      <c r="K2" s="1716"/>
    </row>
    <row r="3" spans="1:11" x14ac:dyDescent="0.2">
      <c r="A3" s="2032" t="s">
        <v>35</v>
      </c>
      <c r="B3" s="2032" t="s">
        <v>128</v>
      </c>
      <c r="C3" s="1949" t="s">
        <v>1673</v>
      </c>
      <c r="D3" s="1949" t="s">
        <v>1621</v>
      </c>
      <c r="E3" s="1949" t="s">
        <v>1618</v>
      </c>
      <c r="F3" s="2034" t="s">
        <v>1619</v>
      </c>
      <c r="G3" s="2034"/>
      <c r="H3" s="2034"/>
      <c r="I3" s="1780"/>
      <c r="J3" s="1715"/>
      <c r="K3" s="1716"/>
    </row>
    <row r="4" spans="1:11" ht="16.5" customHeight="1" x14ac:dyDescent="0.2">
      <c r="A4" s="2033"/>
      <c r="B4" s="2033"/>
      <c r="C4" s="1678" t="s">
        <v>161</v>
      </c>
      <c r="D4" s="1678" t="s">
        <v>161</v>
      </c>
      <c r="E4" s="1678" t="s">
        <v>161</v>
      </c>
      <c r="F4" s="1678" t="s">
        <v>98</v>
      </c>
      <c r="G4" s="1678" t="s">
        <v>540</v>
      </c>
      <c r="H4" s="1678" t="s">
        <v>95</v>
      </c>
      <c r="I4" s="1780"/>
      <c r="J4" s="1715"/>
      <c r="K4" s="1716"/>
    </row>
    <row r="5" spans="1:11" s="1784" customFormat="1" ht="12.75" customHeight="1" x14ac:dyDescent="0.2">
      <c r="A5" s="1682"/>
      <c r="B5" s="1682"/>
      <c r="C5" s="1247" t="s">
        <v>1067</v>
      </c>
      <c r="D5" s="1247" t="s">
        <v>1067</v>
      </c>
      <c r="E5" s="1247" t="s">
        <v>1067</v>
      </c>
      <c r="F5" s="1247" t="s">
        <v>1067</v>
      </c>
      <c r="G5" s="1247" t="s">
        <v>1067</v>
      </c>
      <c r="H5" s="1247" t="s">
        <v>1067</v>
      </c>
      <c r="I5" s="1781"/>
      <c r="J5" s="1782"/>
      <c r="K5" s="1783"/>
    </row>
    <row r="6" spans="1:11" x14ac:dyDescent="0.2">
      <c r="A6" s="1686" t="s">
        <v>1798</v>
      </c>
      <c r="B6" s="1687"/>
      <c r="C6" s="1688"/>
      <c r="D6" s="1688"/>
      <c r="E6" s="1688"/>
      <c r="F6" s="1688"/>
      <c r="G6" s="1688"/>
      <c r="H6" s="1688"/>
      <c r="I6" s="1785"/>
      <c r="J6" s="1690"/>
      <c r="K6" s="1691"/>
    </row>
    <row r="7" spans="1:11" x14ac:dyDescent="0.2">
      <c r="A7" s="1693" t="s">
        <v>472</v>
      </c>
      <c r="B7" s="1687"/>
      <c r="C7" s="1694">
        <v>942223.70000000007</v>
      </c>
      <c r="D7" s="1694">
        <v>600230.40000000002</v>
      </c>
      <c r="E7" s="1694">
        <v>720152.4</v>
      </c>
      <c r="F7" s="1694"/>
      <c r="G7" s="1694"/>
      <c r="H7" s="1694">
        <v>930208.4</v>
      </c>
      <c r="I7" s="1786"/>
      <c r="J7" s="1696"/>
      <c r="K7" s="1697"/>
    </row>
    <row r="8" spans="1:11" x14ac:dyDescent="0.2">
      <c r="A8" s="1693" t="s">
        <v>473</v>
      </c>
      <c r="B8" s="1687"/>
      <c r="C8" s="1694">
        <v>711541.60000000009</v>
      </c>
      <c r="D8" s="1694">
        <v>952001.60000000009</v>
      </c>
      <c r="E8" s="1694">
        <v>502134.60000000003</v>
      </c>
      <c r="F8" s="1694"/>
      <c r="G8" s="1694"/>
      <c r="H8" s="1694">
        <v>535099.4</v>
      </c>
      <c r="I8" s="1786"/>
      <c r="J8" s="1696"/>
      <c r="K8" s="1697"/>
    </row>
    <row r="9" spans="1:11" x14ac:dyDescent="0.2">
      <c r="A9" s="1693" t="s">
        <v>7</v>
      </c>
      <c r="B9" s="1687"/>
      <c r="C9" s="1694">
        <v>535101.60000000009</v>
      </c>
      <c r="D9" s="1694">
        <v>535114.80000000005</v>
      </c>
      <c r="E9" s="1694">
        <v>511350.4</v>
      </c>
      <c r="F9" s="1694"/>
      <c r="G9" s="1694"/>
      <c r="H9" s="1694">
        <v>601134.60000000009</v>
      </c>
      <c r="I9" s="1786"/>
      <c r="J9" s="1696"/>
      <c r="K9" s="1697"/>
    </row>
    <row r="10" spans="1:11" x14ac:dyDescent="0.2">
      <c r="A10" s="1693" t="s">
        <v>474</v>
      </c>
      <c r="B10" s="1687"/>
      <c r="C10" s="1694">
        <v>123545</v>
      </c>
      <c r="D10" s="1694">
        <v>135125</v>
      </c>
      <c r="E10" s="1694">
        <v>102545</v>
      </c>
      <c r="F10" s="1694"/>
      <c r="G10" s="1694"/>
      <c r="H10" s="1694">
        <v>100125</v>
      </c>
      <c r="I10" s="1786"/>
      <c r="J10" s="1696"/>
      <c r="K10" s="1697"/>
    </row>
    <row r="11" spans="1:11" x14ac:dyDescent="0.2">
      <c r="A11" s="1693" t="s">
        <v>742</v>
      </c>
      <c r="B11" s="1687"/>
      <c r="C11" s="1694">
        <v>12545</v>
      </c>
      <c r="D11" s="1694">
        <v>13453</v>
      </c>
      <c r="E11" s="1694">
        <v>14521</v>
      </c>
      <c r="F11" s="1694"/>
      <c r="G11" s="1694"/>
      <c r="H11" s="1694">
        <v>11245</v>
      </c>
      <c r="I11" s="1786"/>
      <c r="J11" s="1696"/>
      <c r="K11" s="1697"/>
    </row>
    <row r="12" spans="1:11" x14ac:dyDescent="0.2">
      <c r="A12" s="1698" t="s">
        <v>1059</v>
      </c>
      <c r="B12" s="1787"/>
      <c r="C12" s="1699">
        <f t="shared" ref="C12:K12" si="0">SUM(C7:C11)</f>
        <v>2324956.9000000004</v>
      </c>
      <c r="D12" s="1699">
        <f t="shared" si="0"/>
        <v>2235924.7999999998</v>
      </c>
      <c r="E12" s="1699">
        <f t="shared" si="0"/>
        <v>1850703.4</v>
      </c>
      <c r="F12" s="1699">
        <f t="shared" si="0"/>
        <v>0</v>
      </c>
      <c r="G12" s="1699">
        <f t="shared" si="0"/>
        <v>0</v>
      </c>
      <c r="H12" s="1699">
        <f t="shared" si="0"/>
        <v>2177812.4000000004</v>
      </c>
      <c r="I12" s="1788">
        <f t="shared" si="0"/>
        <v>0</v>
      </c>
      <c r="J12" s="1701">
        <f t="shared" si="0"/>
        <v>0</v>
      </c>
      <c r="K12" s="1702">
        <f t="shared" si="0"/>
        <v>0</v>
      </c>
    </row>
    <row r="13" spans="1:11" x14ac:dyDescent="0.2">
      <c r="A13" s="1789" t="s">
        <v>1060</v>
      </c>
      <c r="B13" s="1709"/>
      <c r="C13" s="1790">
        <f t="shared" ref="C13:H13" si="1">C12/C20</f>
        <v>0.68939965372221934</v>
      </c>
      <c r="D13" s="1790">
        <f t="shared" si="1"/>
        <v>0.59873881976308374</v>
      </c>
      <c r="E13" s="1790">
        <f t="shared" si="1"/>
        <v>0.5547396854262775</v>
      </c>
      <c r="F13" s="1790" t="e">
        <f t="shared" si="1"/>
        <v>#DIV/0!</v>
      </c>
      <c r="G13" s="1790" t="e">
        <f t="shared" si="1"/>
        <v>#DIV/0!</v>
      </c>
      <c r="H13" s="1790">
        <f t="shared" si="1"/>
        <v>0.63148764832212934</v>
      </c>
      <c r="I13" s="1785"/>
      <c r="J13" s="1690"/>
      <c r="K13" s="1691"/>
    </row>
    <row r="14" spans="1:11" x14ac:dyDescent="0.2">
      <c r="A14" s="1686" t="s">
        <v>1799</v>
      </c>
      <c r="B14" s="1687"/>
      <c r="C14" s="1791"/>
      <c r="D14" s="1791"/>
      <c r="E14" s="1791"/>
      <c r="F14" s="1791"/>
      <c r="G14" s="1791"/>
      <c r="H14" s="1791"/>
      <c r="I14" s="1785"/>
      <c r="J14" s="1690"/>
      <c r="K14" s="1691"/>
    </row>
    <row r="15" spans="1:11" x14ac:dyDescent="0.2">
      <c r="A15" s="1693" t="s">
        <v>476</v>
      </c>
      <c r="B15" s="1687"/>
      <c r="C15" s="1694">
        <v>502133.50000000006</v>
      </c>
      <c r="D15" s="1694">
        <v>952110.50000000012</v>
      </c>
      <c r="E15" s="1694">
        <v>937909.50000000012</v>
      </c>
      <c r="F15" s="1694"/>
      <c r="G15" s="1694"/>
      <c r="H15" s="1694">
        <v>720329.5</v>
      </c>
      <c r="I15" s="1786"/>
      <c r="J15" s="1696"/>
      <c r="K15" s="1697"/>
    </row>
    <row r="16" spans="1:11" x14ac:dyDescent="0.2">
      <c r="A16" s="1693" t="s">
        <v>743</v>
      </c>
      <c r="B16" s="1687"/>
      <c r="C16" s="1694">
        <v>535101.60000000009</v>
      </c>
      <c r="D16" s="1694">
        <v>535101.60000000009</v>
      </c>
      <c r="E16" s="1694">
        <v>535101.60000000009</v>
      </c>
      <c r="F16" s="1694"/>
      <c r="G16" s="1694"/>
      <c r="H16" s="1694">
        <v>535101.60000000009</v>
      </c>
      <c r="I16" s="1786"/>
      <c r="J16" s="1696"/>
      <c r="K16" s="1697"/>
    </row>
    <row r="17" spans="1:11" x14ac:dyDescent="0.2">
      <c r="A17" s="1693" t="s">
        <v>478</v>
      </c>
      <c r="B17" s="1687"/>
      <c r="C17" s="1694">
        <v>10245</v>
      </c>
      <c r="D17" s="1694">
        <v>11254</v>
      </c>
      <c r="E17" s="1694">
        <v>12451</v>
      </c>
      <c r="F17" s="1694"/>
      <c r="G17" s="1694"/>
      <c r="H17" s="1694">
        <v>15458</v>
      </c>
      <c r="I17" s="1786"/>
      <c r="J17" s="1696"/>
      <c r="K17" s="1697"/>
    </row>
    <row r="18" spans="1:11" x14ac:dyDescent="0.2">
      <c r="A18" s="1698" t="s">
        <v>1058</v>
      </c>
      <c r="B18" s="1687"/>
      <c r="C18" s="1699">
        <f t="shared" ref="C18:K18" si="2">SUM(C15:C17)</f>
        <v>1047480.1000000001</v>
      </c>
      <c r="D18" s="1699">
        <f t="shared" si="2"/>
        <v>1498466.1</v>
      </c>
      <c r="E18" s="1699">
        <f t="shared" si="2"/>
        <v>1485462.1</v>
      </c>
      <c r="F18" s="1699">
        <f t="shared" si="2"/>
        <v>0</v>
      </c>
      <c r="G18" s="1699">
        <f t="shared" si="2"/>
        <v>0</v>
      </c>
      <c r="H18" s="1699">
        <f t="shared" si="2"/>
        <v>1270889.1000000001</v>
      </c>
      <c r="I18" s="1792">
        <f t="shared" si="2"/>
        <v>0</v>
      </c>
      <c r="J18" s="1706">
        <f t="shared" si="2"/>
        <v>0</v>
      </c>
      <c r="K18" s="1707">
        <f t="shared" si="2"/>
        <v>0</v>
      </c>
    </row>
    <row r="19" spans="1:11" x14ac:dyDescent="0.2">
      <c r="A19" s="1698" t="s">
        <v>1061</v>
      </c>
      <c r="B19" s="1687"/>
      <c r="C19" s="1793">
        <f t="shared" ref="C19:H19" si="3">C18/C20</f>
        <v>0.31060034627778071</v>
      </c>
      <c r="D19" s="1793">
        <f t="shared" si="3"/>
        <v>0.40126118023691631</v>
      </c>
      <c r="E19" s="1793">
        <f t="shared" si="3"/>
        <v>0.44526031457372245</v>
      </c>
      <c r="F19" s="1793" t="e">
        <f t="shared" si="3"/>
        <v>#DIV/0!</v>
      </c>
      <c r="G19" s="1793" t="e">
        <f t="shared" si="3"/>
        <v>#DIV/0!</v>
      </c>
      <c r="H19" s="1793">
        <f t="shared" si="3"/>
        <v>0.36851235167787061</v>
      </c>
      <c r="I19" s="1788"/>
      <c r="J19" s="1701"/>
      <c r="K19" s="1702"/>
    </row>
    <row r="20" spans="1:11" x14ac:dyDescent="0.2">
      <c r="A20" s="1794" t="s">
        <v>1056</v>
      </c>
      <c r="B20" s="1687" t="e">
        <f>#REF!</f>
        <v>#REF!</v>
      </c>
      <c r="C20" s="1795">
        <f t="shared" ref="C20:K20" si="4">C12+C18</f>
        <v>3372437.0000000005</v>
      </c>
      <c r="D20" s="1795">
        <f t="shared" si="4"/>
        <v>3734390.9</v>
      </c>
      <c r="E20" s="1795">
        <f t="shared" si="4"/>
        <v>3336165.5</v>
      </c>
      <c r="F20" s="1795">
        <f t="shared" si="4"/>
        <v>0</v>
      </c>
      <c r="G20" s="1795">
        <f t="shared" si="4"/>
        <v>0</v>
      </c>
      <c r="H20" s="1795">
        <f t="shared" si="4"/>
        <v>3448701.5000000005</v>
      </c>
      <c r="I20" s="1796">
        <f t="shared" si="4"/>
        <v>0</v>
      </c>
      <c r="J20" s="1712">
        <f t="shared" si="4"/>
        <v>0</v>
      </c>
      <c r="K20" s="1713">
        <f t="shared" si="4"/>
        <v>0</v>
      </c>
    </row>
    <row r="21" spans="1:11" ht="15" customHeight="1" x14ac:dyDescent="0.2">
      <c r="A21" s="2096" t="s">
        <v>1057</v>
      </c>
      <c r="B21" s="2097"/>
      <c r="C21" s="2097"/>
      <c r="D21" s="2097"/>
      <c r="E21" s="2097"/>
      <c r="F21" s="1797"/>
      <c r="G21" s="1797"/>
      <c r="H21" s="1798" t="s">
        <v>1800</v>
      </c>
      <c r="I21" s="1714"/>
      <c r="J21" s="1715"/>
      <c r="K21" s="1716"/>
    </row>
  </sheetData>
  <mergeCells count="6">
    <mergeCell ref="A21:E21"/>
    <mergeCell ref="A1:H1"/>
    <mergeCell ref="A3:A4"/>
    <mergeCell ref="B3:B4"/>
    <mergeCell ref="F3:H3"/>
    <mergeCell ref="A2:H2"/>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sqref="A1:G1"/>
    </sheetView>
  </sheetViews>
  <sheetFormatPr defaultRowHeight="12.75" x14ac:dyDescent="0.2"/>
  <cols>
    <col min="1" max="1" width="27.28515625" style="1160" customWidth="1"/>
    <col min="2" max="16384" width="9.140625" style="1160"/>
  </cols>
  <sheetData>
    <row r="1" spans="1:7" ht="16.5" x14ac:dyDescent="0.3">
      <c r="A1" s="2031" t="s">
        <v>737</v>
      </c>
      <c r="B1" s="2031"/>
      <c r="C1" s="2031"/>
      <c r="D1" s="2031"/>
      <c r="E1" s="2031"/>
      <c r="F1" s="2031"/>
      <c r="G1" s="2031"/>
    </row>
    <row r="2" spans="1:7" x14ac:dyDescent="0.2">
      <c r="A2" s="2035" t="s">
        <v>860</v>
      </c>
      <c r="B2" s="2101"/>
      <c r="C2" s="2101"/>
      <c r="D2" s="2101"/>
      <c r="E2" s="2101"/>
      <c r="F2" s="2101"/>
      <c r="G2" s="2102"/>
    </row>
    <row r="3" spans="1:7" x14ac:dyDescent="0.2">
      <c r="A3" s="2103" t="s">
        <v>35</v>
      </c>
      <c r="B3" s="1277" t="s">
        <v>1673</v>
      </c>
      <c r="C3" s="1277" t="s">
        <v>1621</v>
      </c>
      <c r="D3" s="1277" t="s">
        <v>1618</v>
      </c>
      <c r="E3" s="2100" t="s">
        <v>1619</v>
      </c>
      <c r="F3" s="2100"/>
      <c r="G3" s="2100"/>
    </row>
    <row r="4" spans="1:7" ht="25.5" x14ac:dyDescent="0.2">
      <c r="A4" s="2104"/>
      <c r="B4" s="1799" t="s">
        <v>95</v>
      </c>
      <c r="C4" s="1799" t="s">
        <v>95</v>
      </c>
      <c r="D4" s="1799" t="s">
        <v>95</v>
      </c>
      <c r="E4" s="1799" t="s">
        <v>98</v>
      </c>
      <c r="F4" s="1799" t="s">
        <v>540</v>
      </c>
      <c r="G4" s="1799" t="s">
        <v>95</v>
      </c>
    </row>
    <row r="5" spans="1:7" ht="13.5" customHeight="1" x14ac:dyDescent="0.2">
      <c r="A5" s="2032"/>
      <c r="B5" s="1800" t="s">
        <v>1067</v>
      </c>
      <c r="C5" s="1800" t="s">
        <v>1067</v>
      </c>
      <c r="D5" s="1800" t="s">
        <v>1067</v>
      </c>
      <c r="E5" s="1800" t="s">
        <v>1067</v>
      </c>
      <c r="F5" s="1800" t="s">
        <v>1067</v>
      </c>
      <c r="G5" s="1247" t="s">
        <v>1067</v>
      </c>
    </row>
    <row r="6" spans="1:7" ht="13.5" customHeight="1" x14ac:dyDescent="0.2">
      <c r="A6" s="1801" t="s">
        <v>727</v>
      </c>
      <c r="B6" s="1802"/>
      <c r="C6" s="1802"/>
      <c r="D6" s="1802"/>
      <c r="E6" s="1802"/>
      <c r="F6" s="1802"/>
      <c r="G6" s="1802"/>
    </row>
    <row r="7" spans="1:7" ht="13.5" customHeight="1" x14ac:dyDescent="0.2">
      <c r="A7" s="1803" t="s">
        <v>729</v>
      </c>
      <c r="B7" s="1804">
        <v>100000000</v>
      </c>
      <c r="C7" s="1804">
        <v>100000000</v>
      </c>
      <c r="D7" s="1804">
        <v>100000000</v>
      </c>
      <c r="E7" s="1804">
        <v>100000000</v>
      </c>
      <c r="F7" s="1804">
        <v>100000000</v>
      </c>
      <c r="G7" s="1804">
        <v>100000000</v>
      </c>
    </row>
    <row r="8" spans="1:7" ht="13.5" customHeight="1" x14ac:dyDescent="0.2">
      <c r="A8" s="1805" t="s">
        <v>731</v>
      </c>
      <c r="B8" s="1688">
        <v>25000000</v>
      </c>
      <c r="C8" s="1688">
        <v>25000000</v>
      </c>
      <c r="D8" s="1688">
        <v>25000000</v>
      </c>
      <c r="E8" s="1688">
        <v>25000000</v>
      </c>
      <c r="F8" s="1688">
        <v>25000000</v>
      </c>
      <c r="G8" s="1688">
        <v>25000000</v>
      </c>
    </row>
    <row r="9" spans="1:7" ht="23.25" customHeight="1" x14ac:dyDescent="0.2">
      <c r="A9" s="1806" t="s">
        <v>730</v>
      </c>
      <c r="B9" s="1807">
        <f t="shared" ref="B9:G9" si="0">B8/B7</f>
        <v>0.25</v>
      </c>
      <c r="C9" s="1807">
        <f t="shared" si="0"/>
        <v>0.25</v>
      </c>
      <c r="D9" s="1807">
        <f t="shared" si="0"/>
        <v>0.25</v>
      </c>
      <c r="E9" s="1807">
        <f t="shared" si="0"/>
        <v>0.25</v>
      </c>
      <c r="F9" s="1807">
        <f t="shared" si="0"/>
        <v>0.25</v>
      </c>
      <c r="G9" s="1807">
        <f t="shared" si="0"/>
        <v>0.25</v>
      </c>
    </row>
    <row r="10" spans="1:7" ht="15" customHeight="1" x14ac:dyDescent="0.2">
      <c r="A10" s="1808" t="s">
        <v>728</v>
      </c>
      <c r="B10" s="1809"/>
      <c r="C10" s="1809"/>
      <c r="D10" s="1809"/>
      <c r="E10" s="1809"/>
      <c r="F10" s="1809"/>
      <c r="G10" s="1809"/>
    </row>
    <row r="11" spans="1:7" ht="13.5" customHeight="1" x14ac:dyDescent="0.2">
      <c r="A11" s="1803" t="s">
        <v>729</v>
      </c>
      <c r="B11" s="1804">
        <v>100000000</v>
      </c>
      <c r="C11" s="1804">
        <v>100000000</v>
      </c>
      <c r="D11" s="1804">
        <v>100000000</v>
      </c>
      <c r="E11" s="1804">
        <v>100000000</v>
      </c>
      <c r="F11" s="1804">
        <v>100000000</v>
      </c>
      <c r="G11" s="1804">
        <v>100000000</v>
      </c>
    </row>
    <row r="12" spans="1:7" ht="12.75" customHeight="1" x14ac:dyDescent="0.2">
      <c r="A12" s="1805" t="s">
        <v>732</v>
      </c>
      <c r="B12" s="1688">
        <v>25000000</v>
      </c>
      <c r="C12" s="1688">
        <v>25000000</v>
      </c>
      <c r="D12" s="1688">
        <v>25000000</v>
      </c>
      <c r="E12" s="1688">
        <v>25000000</v>
      </c>
      <c r="F12" s="1688">
        <v>25000000</v>
      </c>
      <c r="G12" s="1688">
        <v>25000000</v>
      </c>
    </row>
    <row r="13" spans="1:7" ht="24" customHeight="1" x14ac:dyDescent="0.2">
      <c r="A13" s="1806" t="s">
        <v>733</v>
      </c>
      <c r="B13" s="1807">
        <f t="shared" ref="B13:G13" si="1">B12/B11</f>
        <v>0.25</v>
      </c>
      <c r="C13" s="1807">
        <f t="shared" si="1"/>
        <v>0.25</v>
      </c>
      <c r="D13" s="1807">
        <f t="shared" si="1"/>
        <v>0.25</v>
      </c>
      <c r="E13" s="1807">
        <f t="shared" si="1"/>
        <v>0.25</v>
      </c>
      <c r="F13" s="1807">
        <f t="shared" si="1"/>
        <v>0.25</v>
      </c>
      <c r="G13" s="1807">
        <f t="shared" si="1"/>
        <v>0.25</v>
      </c>
    </row>
    <row r="14" spans="1:7" x14ac:dyDescent="0.2">
      <c r="A14" s="1166"/>
      <c r="B14" s="1167"/>
      <c r="C14" s="1167"/>
      <c r="D14" s="1167"/>
      <c r="E14" s="1167"/>
      <c r="F14" s="1991" t="s">
        <v>1801</v>
      </c>
      <c r="G14" s="1992"/>
    </row>
  </sheetData>
  <mergeCells count="5">
    <mergeCell ref="A1:G1"/>
    <mergeCell ref="E3:G3"/>
    <mergeCell ref="A2:G2"/>
    <mergeCell ref="F14:G14"/>
    <mergeCell ref="A3:A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20:B27"/>
  <sheetViews>
    <sheetView showGridLines="0" workbookViewId="0"/>
  </sheetViews>
  <sheetFormatPr defaultRowHeight="12.75" x14ac:dyDescent="0.2"/>
  <cols>
    <col min="1" max="1" width="19.5703125" style="1160" customWidth="1"/>
    <col min="2" max="2" width="20.28515625" style="1160" customWidth="1"/>
    <col min="3" max="3" width="10" style="1160" customWidth="1"/>
    <col min="4" max="4" width="12.140625" style="1160" customWidth="1"/>
    <col min="5" max="254" width="9.140625" style="1160"/>
    <col min="255" max="255" width="13.42578125" style="1160" customWidth="1"/>
    <col min="256" max="257" width="20.28515625" style="1160" customWidth="1"/>
    <col min="258" max="258" width="21.42578125" style="1160" customWidth="1"/>
    <col min="259" max="259" width="1.85546875" style="1160" customWidth="1"/>
    <col min="260" max="260" width="12.140625" style="1160" customWidth="1"/>
    <col min="261" max="510" width="9.140625" style="1160"/>
    <col min="511" max="511" width="13.42578125" style="1160" customWidth="1"/>
    <col min="512" max="513" width="20.28515625" style="1160" customWidth="1"/>
    <col min="514" max="514" width="21.42578125" style="1160" customWidth="1"/>
    <col min="515" max="515" width="1.85546875" style="1160" customWidth="1"/>
    <col min="516" max="516" width="12.140625" style="1160" customWidth="1"/>
    <col min="517" max="766" width="9.140625" style="1160"/>
    <col min="767" max="767" width="13.42578125" style="1160" customWidth="1"/>
    <col min="768" max="769" width="20.28515625" style="1160" customWidth="1"/>
    <col min="770" max="770" width="21.42578125" style="1160" customWidth="1"/>
    <col min="771" max="771" width="1.85546875" style="1160" customWidth="1"/>
    <col min="772" max="772" width="12.140625" style="1160" customWidth="1"/>
    <col min="773" max="1022" width="9.140625" style="1160"/>
    <col min="1023" max="1023" width="13.42578125" style="1160" customWidth="1"/>
    <col min="1024" max="1025" width="20.28515625" style="1160" customWidth="1"/>
    <col min="1026" max="1026" width="21.42578125" style="1160" customWidth="1"/>
    <col min="1027" max="1027" width="1.85546875" style="1160" customWidth="1"/>
    <col min="1028" max="1028" width="12.140625" style="1160" customWidth="1"/>
    <col min="1029" max="1278" width="9.140625" style="1160"/>
    <col min="1279" max="1279" width="13.42578125" style="1160" customWidth="1"/>
    <col min="1280" max="1281" width="20.28515625" style="1160" customWidth="1"/>
    <col min="1282" max="1282" width="21.42578125" style="1160" customWidth="1"/>
    <col min="1283" max="1283" width="1.85546875" style="1160" customWidth="1"/>
    <col min="1284" max="1284" width="12.140625" style="1160" customWidth="1"/>
    <col min="1285" max="1534" width="9.140625" style="1160"/>
    <col min="1535" max="1535" width="13.42578125" style="1160" customWidth="1"/>
    <col min="1536" max="1537" width="20.28515625" style="1160" customWidth="1"/>
    <col min="1538" max="1538" width="21.42578125" style="1160" customWidth="1"/>
    <col min="1539" max="1539" width="1.85546875" style="1160" customWidth="1"/>
    <col min="1540" max="1540" width="12.140625" style="1160" customWidth="1"/>
    <col min="1541" max="1790" width="9.140625" style="1160"/>
    <col min="1791" max="1791" width="13.42578125" style="1160" customWidth="1"/>
    <col min="1792" max="1793" width="20.28515625" style="1160" customWidth="1"/>
    <col min="1794" max="1794" width="21.42578125" style="1160" customWidth="1"/>
    <col min="1795" max="1795" width="1.85546875" style="1160" customWidth="1"/>
    <col min="1796" max="1796" width="12.140625" style="1160" customWidth="1"/>
    <col min="1797" max="2046" width="9.140625" style="1160"/>
    <col min="2047" max="2047" width="13.42578125" style="1160" customWidth="1"/>
    <col min="2048" max="2049" width="20.28515625" style="1160" customWidth="1"/>
    <col min="2050" max="2050" width="21.42578125" style="1160" customWidth="1"/>
    <col min="2051" max="2051" width="1.85546875" style="1160" customWidth="1"/>
    <col min="2052" max="2052" width="12.140625" style="1160" customWidth="1"/>
    <col min="2053" max="2302" width="9.140625" style="1160"/>
    <col min="2303" max="2303" width="13.42578125" style="1160" customWidth="1"/>
    <col min="2304" max="2305" width="20.28515625" style="1160" customWidth="1"/>
    <col min="2306" max="2306" width="21.42578125" style="1160" customWidth="1"/>
    <col min="2307" max="2307" width="1.85546875" style="1160" customWidth="1"/>
    <col min="2308" max="2308" width="12.140625" style="1160" customWidth="1"/>
    <col min="2309" max="2558" width="9.140625" style="1160"/>
    <col min="2559" max="2559" width="13.42578125" style="1160" customWidth="1"/>
    <col min="2560" max="2561" width="20.28515625" style="1160" customWidth="1"/>
    <col min="2562" max="2562" width="21.42578125" style="1160" customWidth="1"/>
    <col min="2563" max="2563" width="1.85546875" style="1160" customWidth="1"/>
    <col min="2564" max="2564" width="12.140625" style="1160" customWidth="1"/>
    <col min="2565" max="2814" width="9.140625" style="1160"/>
    <col min="2815" max="2815" width="13.42578125" style="1160" customWidth="1"/>
    <col min="2816" max="2817" width="20.28515625" style="1160" customWidth="1"/>
    <col min="2818" max="2818" width="21.42578125" style="1160" customWidth="1"/>
    <col min="2819" max="2819" width="1.85546875" style="1160" customWidth="1"/>
    <col min="2820" max="2820" width="12.140625" style="1160" customWidth="1"/>
    <col min="2821" max="3070" width="9.140625" style="1160"/>
    <col min="3071" max="3071" width="13.42578125" style="1160" customWidth="1"/>
    <col min="3072" max="3073" width="20.28515625" style="1160" customWidth="1"/>
    <col min="3074" max="3074" width="21.42578125" style="1160" customWidth="1"/>
    <col min="3075" max="3075" width="1.85546875" style="1160" customWidth="1"/>
    <col min="3076" max="3076" width="12.140625" style="1160" customWidth="1"/>
    <col min="3077" max="3326" width="9.140625" style="1160"/>
    <col min="3327" max="3327" width="13.42578125" style="1160" customWidth="1"/>
    <col min="3328" max="3329" width="20.28515625" style="1160" customWidth="1"/>
    <col min="3330" max="3330" width="21.42578125" style="1160" customWidth="1"/>
    <col min="3331" max="3331" width="1.85546875" style="1160" customWidth="1"/>
    <col min="3332" max="3332" width="12.140625" style="1160" customWidth="1"/>
    <col min="3333" max="3582" width="9.140625" style="1160"/>
    <col min="3583" max="3583" width="13.42578125" style="1160" customWidth="1"/>
    <col min="3584" max="3585" width="20.28515625" style="1160" customWidth="1"/>
    <col min="3586" max="3586" width="21.42578125" style="1160" customWidth="1"/>
    <col min="3587" max="3587" width="1.85546875" style="1160" customWidth="1"/>
    <col min="3588" max="3588" width="12.140625" style="1160" customWidth="1"/>
    <col min="3589" max="3838" width="9.140625" style="1160"/>
    <col min="3839" max="3839" width="13.42578125" style="1160" customWidth="1"/>
    <col min="3840" max="3841" width="20.28515625" style="1160" customWidth="1"/>
    <col min="3842" max="3842" width="21.42578125" style="1160" customWidth="1"/>
    <col min="3843" max="3843" width="1.85546875" style="1160" customWidth="1"/>
    <col min="3844" max="3844" width="12.140625" style="1160" customWidth="1"/>
    <col min="3845" max="4094" width="9.140625" style="1160"/>
    <col min="4095" max="4095" width="13.42578125" style="1160" customWidth="1"/>
    <col min="4096" max="4097" width="20.28515625" style="1160" customWidth="1"/>
    <col min="4098" max="4098" width="21.42578125" style="1160" customWidth="1"/>
    <col min="4099" max="4099" width="1.85546875" style="1160" customWidth="1"/>
    <col min="4100" max="4100" width="12.140625" style="1160" customWidth="1"/>
    <col min="4101" max="4350" width="9.140625" style="1160"/>
    <col min="4351" max="4351" width="13.42578125" style="1160" customWidth="1"/>
    <col min="4352" max="4353" width="20.28515625" style="1160" customWidth="1"/>
    <col min="4354" max="4354" width="21.42578125" style="1160" customWidth="1"/>
    <col min="4355" max="4355" width="1.85546875" style="1160" customWidth="1"/>
    <col min="4356" max="4356" width="12.140625" style="1160" customWidth="1"/>
    <col min="4357" max="4606" width="9.140625" style="1160"/>
    <col min="4607" max="4607" width="13.42578125" style="1160" customWidth="1"/>
    <col min="4608" max="4609" width="20.28515625" style="1160" customWidth="1"/>
    <col min="4610" max="4610" width="21.42578125" style="1160" customWidth="1"/>
    <col min="4611" max="4611" width="1.85546875" style="1160" customWidth="1"/>
    <col min="4612" max="4612" width="12.140625" style="1160" customWidth="1"/>
    <col min="4613" max="4862" width="9.140625" style="1160"/>
    <col min="4863" max="4863" width="13.42578125" style="1160" customWidth="1"/>
    <col min="4864" max="4865" width="20.28515625" style="1160" customWidth="1"/>
    <col min="4866" max="4866" width="21.42578125" style="1160" customWidth="1"/>
    <col min="4867" max="4867" width="1.85546875" style="1160" customWidth="1"/>
    <col min="4868" max="4868" width="12.140625" style="1160" customWidth="1"/>
    <col min="4869" max="5118" width="9.140625" style="1160"/>
    <col min="5119" max="5119" width="13.42578125" style="1160" customWidth="1"/>
    <col min="5120" max="5121" width="20.28515625" style="1160" customWidth="1"/>
    <col min="5122" max="5122" width="21.42578125" style="1160" customWidth="1"/>
    <col min="5123" max="5123" width="1.85546875" style="1160" customWidth="1"/>
    <col min="5124" max="5124" width="12.140625" style="1160" customWidth="1"/>
    <col min="5125" max="5374" width="9.140625" style="1160"/>
    <col min="5375" max="5375" width="13.42578125" style="1160" customWidth="1"/>
    <col min="5376" max="5377" width="20.28515625" style="1160" customWidth="1"/>
    <col min="5378" max="5378" width="21.42578125" style="1160" customWidth="1"/>
    <col min="5379" max="5379" width="1.85546875" style="1160" customWidth="1"/>
    <col min="5380" max="5380" width="12.140625" style="1160" customWidth="1"/>
    <col min="5381" max="5630" width="9.140625" style="1160"/>
    <col min="5631" max="5631" width="13.42578125" style="1160" customWidth="1"/>
    <col min="5632" max="5633" width="20.28515625" style="1160" customWidth="1"/>
    <col min="5634" max="5634" width="21.42578125" style="1160" customWidth="1"/>
    <col min="5635" max="5635" width="1.85546875" style="1160" customWidth="1"/>
    <col min="5636" max="5636" width="12.140625" style="1160" customWidth="1"/>
    <col min="5637" max="5886" width="9.140625" style="1160"/>
    <col min="5887" max="5887" width="13.42578125" style="1160" customWidth="1"/>
    <col min="5888" max="5889" width="20.28515625" style="1160" customWidth="1"/>
    <col min="5890" max="5890" width="21.42578125" style="1160" customWidth="1"/>
    <col min="5891" max="5891" width="1.85546875" style="1160" customWidth="1"/>
    <col min="5892" max="5892" width="12.140625" style="1160" customWidth="1"/>
    <col min="5893" max="6142" width="9.140625" style="1160"/>
    <col min="6143" max="6143" width="13.42578125" style="1160" customWidth="1"/>
    <col min="6144" max="6145" width="20.28515625" style="1160" customWidth="1"/>
    <col min="6146" max="6146" width="21.42578125" style="1160" customWidth="1"/>
    <col min="6147" max="6147" width="1.85546875" style="1160" customWidth="1"/>
    <col min="6148" max="6148" width="12.140625" style="1160" customWidth="1"/>
    <col min="6149" max="6398" width="9.140625" style="1160"/>
    <col min="6399" max="6399" width="13.42578125" style="1160" customWidth="1"/>
    <col min="6400" max="6401" width="20.28515625" style="1160" customWidth="1"/>
    <col min="6402" max="6402" width="21.42578125" style="1160" customWidth="1"/>
    <col min="6403" max="6403" width="1.85546875" style="1160" customWidth="1"/>
    <col min="6404" max="6404" width="12.140625" style="1160" customWidth="1"/>
    <col min="6405" max="6654" width="9.140625" style="1160"/>
    <col min="6655" max="6655" width="13.42578125" style="1160" customWidth="1"/>
    <col min="6656" max="6657" width="20.28515625" style="1160" customWidth="1"/>
    <col min="6658" max="6658" width="21.42578125" style="1160" customWidth="1"/>
    <col min="6659" max="6659" width="1.85546875" style="1160" customWidth="1"/>
    <col min="6660" max="6660" width="12.140625" style="1160" customWidth="1"/>
    <col min="6661" max="6910" width="9.140625" style="1160"/>
    <col min="6911" max="6911" width="13.42578125" style="1160" customWidth="1"/>
    <col min="6912" max="6913" width="20.28515625" style="1160" customWidth="1"/>
    <col min="6914" max="6914" width="21.42578125" style="1160" customWidth="1"/>
    <col min="6915" max="6915" width="1.85546875" style="1160" customWidth="1"/>
    <col min="6916" max="6916" width="12.140625" style="1160" customWidth="1"/>
    <col min="6917" max="7166" width="9.140625" style="1160"/>
    <col min="7167" max="7167" width="13.42578125" style="1160" customWidth="1"/>
    <col min="7168" max="7169" width="20.28515625" style="1160" customWidth="1"/>
    <col min="7170" max="7170" width="21.42578125" style="1160" customWidth="1"/>
    <col min="7171" max="7171" width="1.85546875" style="1160" customWidth="1"/>
    <col min="7172" max="7172" width="12.140625" style="1160" customWidth="1"/>
    <col min="7173" max="7422" width="9.140625" style="1160"/>
    <col min="7423" max="7423" width="13.42578125" style="1160" customWidth="1"/>
    <col min="7424" max="7425" width="20.28515625" style="1160" customWidth="1"/>
    <col min="7426" max="7426" width="21.42578125" style="1160" customWidth="1"/>
    <col min="7427" max="7427" width="1.85546875" style="1160" customWidth="1"/>
    <col min="7428" max="7428" width="12.140625" style="1160" customWidth="1"/>
    <col min="7429" max="7678" width="9.140625" style="1160"/>
    <col min="7679" max="7679" width="13.42578125" style="1160" customWidth="1"/>
    <col min="7680" max="7681" width="20.28515625" style="1160" customWidth="1"/>
    <col min="7682" max="7682" width="21.42578125" style="1160" customWidth="1"/>
    <col min="7683" max="7683" width="1.85546875" style="1160" customWidth="1"/>
    <col min="7684" max="7684" width="12.140625" style="1160" customWidth="1"/>
    <col min="7685" max="7934" width="9.140625" style="1160"/>
    <col min="7935" max="7935" width="13.42578125" style="1160" customWidth="1"/>
    <col min="7936" max="7937" width="20.28515625" style="1160" customWidth="1"/>
    <col min="7938" max="7938" width="21.42578125" style="1160" customWidth="1"/>
    <col min="7939" max="7939" width="1.85546875" style="1160" customWidth="1"/>
    <col min="7940" max="7940" width="12.140625" style="1160" customWidth="1"/>
    <col min="7941" max="8190" width="9.140625" style="1160"/>
    <col min="8191" max="8191" width="13.42578125" style="1160" customWidth="1"/>
    <col min="8192" max="8193" width="20.28515625" style="1160" customWidth="1"/>
    <col min="8194" max="8194" width="21.42578125" style="1160" customWidth="1"/>
    <col min="8195" max="8195" width="1.85546875" style="1160" customWidth="1"/>
    <col min="8196" max="8196" width="12.140625" style="1160" customWidth="1"/>
    <col min="8197" max="8446" width="9.140625" style="1160"/>
    <col min="8447" max="8447" width="13.42578125" style="1160" customWidth="1"/>
    <col min="8448" max="8449" width="20.28515625" style="1160" customWidth="1"/>
    <col min="8450" max="8450" width="21.42578125" style="1160" customWidth="1"/>
    <col min="8451" max="8451" width="1.85546875" style="1160" customWidth="1"/>
    <col min="8452" max="8452" width="12.140625" style="1160" customWidth="1"/>
    <col min="8453" max="8702" width="9.140625" style="1160"/>
    <col min="8703" max="8703" width="13.42578125" style="1160" customWidth="1"/>
    <col min="8704" max="8705" width="20.28515625" style="1160" customWidth="1"/>
    <col min="8706" max="8706" width="21.42578125" style="1160" customWidth="1"/>
    <col min="8707" max="8707" width="1.85546875" style="1160" customWidth="1"/>
    <col min="8708" max="8708" width="12.140625" style="1160" customWidth="1"/>
    <col min="8709" max="8958" width="9.140625" style="1160"/>
    <col min="8959" max="8959" width="13.42578125" style="1160" customWidth="1"/>
    <col min="8960" max="8961" width="20.28515625" style="1160" customWidth="1"/>
    <col min="8962" max="8962" width="21.42578125" style="1160" customWidth="1"/>
    <col min="8963" max="8963" width="1.85546875" style="1160" customWidth="1"/>
    <col min="8964" max="8964" width="12.140625" style="1160" customWidth="1"/>
    <col min="8965" max="9214" width="9.140625" style="1160"/>
    <col min="9215" max="9215" width="13.42578125" style="1160" customWidth="1"/>
    <col min="9216" max="9217" width="20.28515625" style="1160" customWidth="1"/>
    <col min="9218" max="9218" width="21.42578125" style="1160" customWidth="1"/>
    <col min="9219" max="9219" width="1.85546875" style="1160" customWidth="1"/>
    <col min="9220" max="9220" width="12.140625" style="1160" customWidth="1"/>
    <col min="9221" max="9470" width="9.140625" style="1160"/>
    <col min="9471" max="9471" width="13.42578125" style="1160" customWidth="1"/>
    <col min="9472" max="9473" width="20.28515625" style="1160" customWidth="1"/>
    <col min="9474" max="9474" width="21.42578125" style="1160" customWidth="1"/>
    <col min="9475" max="9475" width="1.85546875" style="1160" customWidth="1"/>
    <col min="9476" max="9476" width="12.140625" style="1160" customWidth="1"/>
    <col min="9477" max="9726" width="9.140625" style="1160"/>
    <col min="9727" max="9727" width="13.42578125" style="1160" customWidth="1"/>
    <col min="9728" max="9729" width="20.28515625" style="1160" customWidth="1"/>
    <col min="9730" max="9730" width="21.42578125" style="1160" customWidth="1"/>
    <col min="9731" max="9731" width="1.85546875" style="1160" customWidth="1"/>
    <col min="9732" max="9732" width="12.140625" style="1160" customWidth="1"/>
    <col min="9733" max="9982" width="9.140625" style="1160"/>
    <col min="9983" max="9983" width="13.42578125" style="1160" customWidth="1"/>
    <col min="9984" max="9985" width="20.28515625" style="1160" customWidth="1"/>
    <col min="9986" max="9986" width="21.42578125" style="1160" customWidth="1"/>
    <col min="9987" max="9987" width="1.85546875" style="1160" customWidth="1"/>
    <col min="9988" max="9988" width="12.140625" style="1160" customWidth="1"/>
    <col min="9989" max="10238" width="9.140625" style="1160"/>
    <col min="10239" max="10239" width="13.42578125" style="1160" customWidth="1"/>
    <col min="10240" max="10241" width="20.28515625" style="1160" customWidth="1"/>
    <col min="10242" max="10242" width="21.42578125" style="1160" customWidth="1"/>
    <col min="10243" max="10243" width="1.85546875" style="1160" customWidth="1"/>
    <col min="10244" max="10244" width="12.140625" style="1160" customWidth="1"/>
    <col min="10245" max="10494" width="9.140625" style="1160"/>
    <col min="10495" max="10495" width="13.42578125" style="1160" customWidth="1"/>
    <col min="10496" max="10497" width="20.28515625" style="1160" customWidth="1"/>
    <col min="10498" max="10498" width="21.42578125" style="1160" customWidth="1"/>
    <col min="10499" max="10499" width="1.85546875" style="1160" customWidth="1"/>
    <col min="10500" max="10500" width="12.140625" style="1160" customWidth="1"/>
    <col min="10501" max="10750" width="9.140625" style="1160"/>
    <col min="10751" max="10751" width="13.42578125" style="1160" customWidth="1"/>
    <col min="10752" max="10753" width="20.28515625" style="1160" customWidth="1"/>
    <col min="10754" max="10754" width="21.42578125" style="1160" customWidth="1"/>
    <col min="10755" max="10755" width="1.85546875" style="1160" customWidth="1"/>
    <col min="10756" max="10756" width="12.140625" style="1160" customWidth="1"/>
    <col min="10757" max="11006" width="9.140625" style="1160"/>
    <col min="11007" max="11007" width="13.42578125" style="1160" customWidth="1"/>
    <col min="11008" max="11009" width="20.28515625" style="1160" customWidth="1"/>
    <col min="11010" max="11010" width="21.42578125" style="1160" customWidth="1"/>
    <col min="11011" max="11011" width="1.85546875" style="1160" customWidth="1"/>
    <col min="11012" max="11012" width="12.140625" style="1160" customWidth="1"/>
    <col min="11013" max="11262" width="9.140625" style="1160"/>
    <col min="11263" max="11263" width="13.42578125" style="1160" customWidth="1"/>
    <col min="11264" max="11265" width="20.28515625" style="1160" customWidth="1"/>
    <col min="11266" max="11266" width="21.42578125" style="1160" customWidth="1"/>
    <col min="11267" max="11267" width="1.85546875" style="1160" customWidth="1"/>
    <col min="11268" max="11268" width="12.140625" style="1160" customWidth="1"/>
    <col min="11269" max="11518" width="9.140625" style="1160"/>
    <col min="11519" max="11519" width="13.42578125" style="1160" customWidth="1"/>
    <col min="11520" max="11521" width="20.28515625" style="1160" customWidth="1"/>
    <col min="11522" max="11522" width="21.42578125" style="1160" customWidth="1"/>
    <col min="11523" max="11523" width="1.85546875" style="1160" customWidth="1"/>
    <col min="11524" max="11524" width="12.140625" style="1160" customWidth="1"/>
    <col min="11525" max="11774" width="9.140625" style="1160"/>
    <col min="11775" max="11775" width="13.42578125" style="1160" customWidth="1"/>
    <col min="11776" max="11777" width="20.28515625" style="1160" customWidth="1"/>
    <col min="11778" max="11778" width="21.42578125" style="1160" customWidth="1"/>
    <col min="11779" max="11779" width="1.85546875" style="1160" customWidth="1"/>
    <col min="11780" max="11780" width="12.140625" style="1160" customWidth="1"/>
    <col min="11781" max="12030" width="9.140625" style="1160"/>
    <col min="12031" max="12031" width="13.42578125" style="1160" customWidth="1"/>
    <col min="12032" max="12033" width="20.28515625" style="1160" customWidth="1"/>
    <col min="12034" max="12034" width="21.42578125" style="1160" customWidth="1"/>
    <col min="12035" max="12035" width="1.85546875" style="1160" customWidth="1"/>
    <col min="12036" max="12036" width="12.140625" style="1160" customWidth="1"/>
    <col min="12037" max="12286" width="9.140625" style="1160"/>
    <col min="12287" max="12287" width="13.42578125" style="1160" customWidth="1"/>
    <col min="12288" max="12289" width="20.28515625" style="1160" customWidth="1"/>
    <col min="12290" max="12290" width="21.42578125" style="1160" customWidth="1"/>
    <col min="12291" max="12291" width="1.85546875" style="1160" customWidth="1"/>
    <col min="12292" max="12292" width="12.140625" style="1160" customWidth="1"/>
    <col min="12293" max="12542" width="9.140625" style="1160"/>
    <col min="12543" max="12543" width="13.42578125" style="1160" customWidth="1"/>
    <col min="12544" max="12545" width="20.28515625" style="1160" customWidth="1"/>
    <col min="12546" max="12546" width="21.42578125" style="1160" customWidth="1"/>
    <col min="12547" max="12547" width="1.85546875" style="1160" customWidth="1"/>
    <col min="12548" max="12548" width="12.140625" style="1160" customWidth="1"/>
    <col min="12549" max="12798" width="9.140625" style="1160"/>
    <col min="12799" max="12799" width="13.42578125" style="1160" customWidth="1"/>
    <col min="12800" max="12801" width="20.28515625" style="1160" customWidth="1"/>
    <col min="12802" max="12802" width="21.42578125" style="1160" customWidth="1"/>
    <col min="12803" max="12803" width="1.85546875" style="1160" customWidth="1"/>
    <col min="12804" max="12804" width="12.140625" style="1160" customWidth="1"/>
    <col min="12805" max="13054" width="9.140625" style="1160"/>
    <col min="13055" max="13055" width="13.42578125" style="1160" customWidth="1"/>
    <col min="13056" max="13057" width="20.28515625" style="1160" customWidth="1"/>
    <col min="13058" max="13058" width="21.42578125" style="1160" customWidth="1"/>
    <col min="13059" max="13059" width="1.85546875" style="1160" customWidth="1"/>
    <col min="13060" max="13060" width="12.140625" style="1160" customWidth="1"/>
    <col min="13061" max="13310" width="9.140625" style="1160"/>
    <col min="13311" max="13311" width="13.42578125" style="1160" customWidth="1"/>
    <col min="13312" max="13313" width="20.28515625" style="1160" customWidth="1"/>
    <col min="13314" max="13314" width="21.42578125" style="1160" customWidth="1"/>
    <col min="13315" max="13315" width="1.85546875" style="1160" customWidth="1"/>
    <col min="13316" max="13316" width="12.140625" style="1160" customWidth="1"/>
    <col min="13317" max="13566" width="9.140625" style="1160"/>
    <col min="13567" max="13567" width="13.42578125" style="1160" customWidth="1"/>
    <col min="13568" max="13569" width="20.28515625" style="1160" customWidth="1"/>
    <col min="13570" max="13570" width="21.42578125" style="1160" customWidth="1"/>
    <col min="13571" max="13571" width="1.85546875" style="1160" customWidth="1"/>
    <col min="13572" max="13572" width="12.140625" style="1160" customWidth="1"/>
    <col min="13573" max="13822" width="9.140625" style="1160"/>
    <col min="13823" max="13823" width="13.42578125" style="1160" customWidth="1"/>
    <col min="13824" max="13825" width="20.28515625" style="1160" customWidth="1"/>
    <col min="13826" max="13826" width="21.42578125" style="1160" customWidth="1"/>
    <col min="13827" max="13827" width="1.85546875" style="1160" customWidth="1"/>
    <col min="13828" max="13828" width="12.140625" style="1160" customWidth="1"/>
    <col min="13829" max="14078" width="9.140625" style="1160"/>
    <col min="14079" max="14079" width="13.42578125" style="1160" customWidth="1"/>
    <col min="14080" max="14081" width="20.28515625" style="1160" customWidth="1"/>
    <col min="14082" max="14082" width="21.42578125" style="1160" customWidth="1"/>
    <col min="14083" max="14083" width="1.85546875" style="1160" customWidth="1"/>
    <col min="14084" max="14084" width="12.140625" style="1160" customWidth="1"/>
    <col min="14085" max="14334" width="9.140625" style="1160"/>
    <col min="14335" max="14335" width="13.42578125" style="1160" customWidth="1"/>
    <col min="14336" max="14337" width="20.28515625" style="1160" customWidth="1"/>
    <col min="14338" max="14338" width="21.42578125" style="1160" customWidth="1"/>
    <col min="14339" max="14339" width="1.85546875" style="1160" customWidth="1"/>
    <col min="14340" max="14340" width="12.140625" style="1160" customWidth="1"/>
    <col min="14341" max="14590" width="9.140625" style="1160"/>
    <col min="14591" max="14591" width="13.42578125" style="1160" customWidth="1"/>
    <col min="14592" max="14593" width="20.28515625" style="1160" customWidth="1"/>
    <col min="14594" max="14594" width="21.42578125" style="1160" customWidth="1"/>
    <col min="14595" max="14595" width="1.85546875" style="1160" customWidth="1"/>
    <col min="14596" max="14596" width="12.140625" style="1160" customWidth="1"/>
    <col min="14597" max="14846" width="9.140625" style="1160"/>
    <col min="14847" max="14847" width="13.42578125" style="1160" customWidth="1"/>
    <col min="14848" max="14849" width="20.28515625" style="1160" customWidth="1"/>
    <col min="14850" max="14850" width="21.42578125" style="1160" customWidth="1"/>
    <col min="14851" max="14851" width="1.85546875" style="1160" customWidth="1"/>
    <col min="14852" max="14852" width="12.140625" style="1160" customWidth="1"/>
    <col min="14853" max="15102" width="9.140625" style="1160"/>
    <col min="15103" max="15103" width="13.42578125" style="1160" customWidth="1"/>
    <col min="15104" max="15105" width="20.28515625" style="1160" customWidth="1"/>
    <col min="15106" max="15106" width="21.42578125" style="1160" customWidth="1"/>
    <col min="15107" max="15107" width="1.85546875" style="1160" customWidth="1"/>
    <col min="15108" max="15108" width="12.140625" style="1160" customWidth="1"/>
    <col min="15109" max="15358" width="9.140625" style="1160"/>
    <col min="15359" max="15359" width="13.42578125" style="1160" customWidth="1"/>
    <col min="15360" max="15361" width="20.28515625" style="1160" customWidth="1"/>
    <col min="15362" max="15362" width="21.42578125" style="1160" customWidth="1"/>
    <col min="15363" max="15363" width="1.85546875" style="1160" customWidth="1"/>
    <col min="15364" max="15364" width="12.140625" style="1160" customWidth="1"/>
    <col min="15365" max="15614" width="9.140625" style="1160"/>
    <col min="15615" max="15615" width="13.42578125" style="1160" customWidth="1"/>
    <col min="15616" max="15617" width="20.28515625" style="1160" customWidth="1"/>
    <col min="15618" max="15618" width="21.42578125" style="1160" customWidth="1"/>
    <col min="15619" max="15619" width="1.85546875" style="1160" customWidth="1"/>
    <col min="15620" max="15620" width="12.140625" style="1160" customWidth="1"/>
    <col min="15621" max="15870" width="9.140625" style="1160"/>
    <col min="15871" max="15871" width="13.42578125" style="1160" customWidth="1"/>
    <col min="15872" max="15873" width="20.28515625" style="1160" customWidth="1"/>
    <col min="15874" max="15874" width="21.42578125" style="1160" customWidth="1"/>
    <col min="15875" max="15875" width="1.85546875" style="1160" customWidth="1"/>
    <col min="15876" max="15876" width="12.140625" style="1160" customWidth="1"/>
    <col min="15877" max="16126" width="9.140625" style="1160"/>
    <col min="16127" max="16127" width="13.42578125" style="1160" customWidth="1"/>
    <col min="16128" max="16129" width="20.28515625" style="1160" customWidth="1"/>
    <col min="16130" max="16130" width="21.42578125" style="1160" customWidth="1"/>
    <col min="16131" max="16131" width="1.85546875" style="1160" customWidth="1"/>
    <col min="16132" max="16132" width="12.140625" style="1160" customWidth="1"/>
    <col min="16133" max="16384" width="9.140625" style="1160"/>
  </cols>
  <sheetData>
    <row r="20" spans="1:2" ht="13.5" thickBot="1" x14ac:dyDescent="0.25"/>
    <row r="21" spans="1:2" ht="15.75" customHeight="1" thickBot="1" x14ac:dyDescent="0.25">
      <c r="A21" s="2106" t="s">
        <v>1002</v>
      </c>
      <c r="B21" s="2107"/>
    </row>
    <row r="22" spans="1:2" x14ac:dyDescent="0.2">
      <c r="A22" s="2043" t="s">
        <v>1118</v>
      </c>
      <c r="B22" s="2043"/>
    </row>
    <row r="23" spans="1:2" x14ac:dyDescent="0.2">
      <c r="A23" s="2105" t="s">
        <v>1116</v>
      </c>
      <c r="B23" s="2105"/>
    </row>
    <row r="24" spans="1:2" ht="38.25" x14ac:dyDescent="0.2">
      <c r="A24" s="1653"/>
      <c r="B24" s="1197" t="s">
        <v>1117</v>
      </c>
    </row>
    <row r="25" spans="1:2" x14ac:dyDescent="0.2">
      <c r="A25" s="1239" t="s">
        <v>1621</v>
      </c>
      <c r="B25" s="1223">
        <v>70</v>
      </c>
    </row>
    <row r="26" spans="1:2" x14ac:dyDescent="0.2">
      <c r="A26" s="1239" t="s">
        <v>1618</v>
      </c>
      <c r="B26" s="1223">
        <v>70</v>
      </c>
    </row>
    <row r="27" spans="1:2" x14ac:dyDescent="0.2">
      <c r="A27" s="1239" t="s">
        <v>1619</v>
      </c>
      <c r="B27" s="1223">
        <v>72</v>
      </c>
    </row>
  </sheetData>
  <mergeCells count="3">
    <mergeCell ref="A22:B22"/>
    <mergeCell ref="A23:B23"/>
    <mergeCell ref="A21:B21"/>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23"/>
  <sheetViews>
    <sheetView workbookViewId="0">
      <selection sqref="A1:J1"/>
    </sheetView>
  </sheetViews>
  <sheetFormatPr defaultRowHeight="12.75" x14ac:dyDescent="0.2"/>
  <cols>
    <col min="1" max="1" width="34.7109375" style="1291" customWidth="1"/>
    <col min="2" max="2" width="35.5703125" style="1291" customWidth="1"/>
    <col min="3" max="10" width="14.85546875" style="1291" customWidth="1"/>
    <col min="11" max="16384" width="9.140625" style="1291"/>
  </cols>
  <sheetData>
    <row r="1" spans="1:10" ht="23.25" customHeight="1" x14ac:dyDescent="0.3">
      <c r="A1" s="2050" t="s">
        <v>1178</v>
      </c>
      <c r="B1" s="2051"/>
      <c r="C1" s="2052"/>
      <c r="D1" s="2051"/>
      <c r="E1" s="2051"/>
      <c r="F1" s="2051"/>
      <c r="G1" s="2051"/>
      <c r="H1" s="2051"/>
      <c r="I1" s="2052"/>
      <c r="J1" s="2053"/>
    </row>
    <row r="2" spans="1:10" ht="19.5" customHeight="1" x14ac:dyDescent="0.2">
      <c r="A2" s="1727" t="s">
        <v>1106</v>
      </c>
      <c r="B2" s="2054" t="s">
        <v>1099</v>
      </c>
      <c r="C2" s="2057" t="s">
        <v>1618</v>
      </c>
      <c r="D2" s="2058"/>
      <c r="E2" s="2057" t="s">
        <v>1619</v>
      </c>
      <c r="F2" s="2059"/>
      <c r="G2" s="2058"/>
      <c r="H2" s="1728" t="s">
        <v>1620</v>
      </c>
      <c r="I2" s="2057" t="s">
        <v>1804</v>
      </c>
      <c r="J2" s="2058"/>
    </row>
    <row r="3" spans="1:10" ht="19.5" customHeight="1" x14ac:dyDescent="0.2">
      <c r="A3" s="1729"/>
      <c r="B3" s="2055"/>
      <c r="C3" s="1730" t="s">
        <v>96</v>
      </c>
      <c r="D3" s="1731" t="s">
        <v>95</v>
      </c>
      <c r="E3" s="2057" t="s">
        <v>96</v>
      </c>
      <c r="F3" s="2058"/>
      <c r="G3" s="1728" t="s">
        <v>95</v>
      </c>
      <c r="H3" s="2057" t="s">
        <v>96</v>
      </c>
      <c r="I3" s="2059"/>
      <c r="J3" s="2058"/>
    </row>
    <row r="4" spans="1:10" x14ac:dyDescent="0.2">
      <c r="A4" s="1732" t="s">
        <v>1107</v>
      </c>
      <c r="B4" s="2056"/>
      <c r="C4" s="1731" t="s">
        <v>1469</v>
      </c>
      <c r="D4" s="1733"/>
      <c r="E4" s="1734" t="s">
        <v>1470</v>
      </c>
      <c r="F4" s="1735" t="s">
        <v>1468</v>
      </c>
      <c r="G4" s="1731"/>
      <c r="H4" s="1736" t="s">
        <v>1468</v>
      </c>
      <c r="I4" s="1736" t="s">
        <v>1468</v>
      </c>
      <c r="J4" s="1294" t="s">
        <v>1714</v>
      </c>
    </row>
    <row r="5" spans="1:10" ht="15.75" customHeight="1" x14ac:dyDescent="0.2">
      <c r="A5" s="1737" t="s">
        <v>1104</v>
      </c>
      <c r="B5" s="1737" t="s">
        <v>1105</v>
      </c>
      <c r="C5" s="1738" t="s">
        <v>1100</v>
      </c>
      <c r="D5" s="1737" t="s">
        <v>1101</v>
      </c>
      <c r="E5" s="1192" t="s">
        <v>1102</v>
      </c>
      <c r="F5" s="1182" t="s">
        <v>1103</v>
      </c>
      <c r="G5" s="1182" t="s">
        <v>1123</v>
      </c>
      <c r="H5" s="1182" t="s">
        <v>1431</v>
      </c>
      <c r="I5" s="1182" t="s">
        <v>1432</v>
      </c>
      <c r="J5" s="1182" t="s">
        <v>1467</v>
      </c>
    </row>
    <row r="6" spans="1:10" ht="18" customHeight="1" x14ac:dyDescent="0.2">
      <c r="A6" s="2044" t="s">
        <v>1124</v>
      </c>
      <c r="B6" s="2045"/>
      <c r="C6" s="2045"/>
      <c r="D6" s="2046"/>
      <c r="E6" s="2045"/>
      <c r="F6" s="2045"/>
      <c r="G6" s="2045"/>
      <c r="H6" s="2045"/>
      <c r="I6" s="2045"/>
      <c r="J6" s="2047"/>
    </row>
    <row r="7" spans="1:10" ht="41.25" customHeight="1" x14ac:dyDescent="0.2">
      <c r="A7" s="1810" t="s">
        <v>1466</v>
      </c>
      <c r="B7" s="1722" t="s">
        <v>1802</v>
      </c>
      <c r="C7" s="1811" t="s">
        <v>1473</v>
      </c>
      <c r="D7" s="1811" t="s">
        <v>1473</v>
      </c>
      <c r="E7" s="1811" t="s">
        <v>1473</v>
      </c>
      <c r="F7" s="1811" t="s">
        <v>1473</v>
      </c>
      <c r="G7" s="1811" t="s">
        <v>1473</v>
      </c>
      <c r="H7" s="1811" t="s">
        <v>1473</v>
      </c>
      <c r="I7" s="1811" t="s">
        <v>1473</v>
      </c>
      <c r="J7" s="1811" t="s">
        <v>1473</v>
      </c>
    </row>
    <row r="8" spans="1:10" ht="16.5" customHeight="1" x14ac:dyDescent="0.2">
      <c r="A8" s="1813"/>
      <c r="B8" s="1813"/>
      <c r="C8" s="1813"/>
      <c r="D8" s="1814"/>
      <c r="E8" s="1814"/>
      <c r="F8" s="1814"/>
      <c r="G8" s="1814"/>
      <c r="H8" s="1814"/>
      <c r="I8" s="1814"/>
      <c r="J8" s="1814"/>
    </row>
    <row r="9" spans="1:10" ht="16.5" customHeight="1" x14ac:dyDescent="0.2">
      <c r="A9" s="1813"/>
      <c r="B9" s="1813"/>
      <c r="C9" s="1813"/>
      <c r="D9" s="1813"/>
      <c r="E9" s="1813"/>
      <c r="F9" s="1813"/>
      <c r="G9" s="1813"/>
      <c r="H9" s="1813"/>
      <c r="I9" s="1813"/>
      <c r="J9" s="1813"/>
    </row>
    <row r="10" spans="1:10" ht="16.5" customHeight="1" x14ac:dyDescent="0.2">
      <c r="A10" s="1813"/>
      <c r="B10" s="1813"/>
      <c r="C10" s="1813"/>
      <c r="D10" s="1813"/>
      <c r="E10" s="1813"/>
      <c r="F10" s="1813"/>
      <c r="G10" s="1813"/>
      <c r="H10" s="1813"/>
      <c r="I10" s="1813"/>
      <c r="J10" s="1813"/>
    </row>
    <row r="11" spans="1:10" ht="15.75" customHeight="1" x14ac:dyDescent="0.2">
      <c r="A11" s="1813"/>
      <c r="B11" s="1813"/>
      <c r="C11" s="1813"/>
      <c r="D11" s="1813"/>
      <c r="E11" s="1813"/>
      <c r="F11" s="1813"/>
      <c r="G11" s="1813"/>
      <c r="H11" s="1813"/>
      <c r="I11" s="1813"/>
      <c r="J11" s="1813"/>
    </row>
    <row r="12" spans="1:10" ht="15.75" customHeight="1" x14ac:dyDescent="0.2">
      <c r="A12" s="1813"/>
      <c r="B12" s="1813"/>
      <c r="C12" s="1813"/>
      <c r="D12" s="1813"/>
      <c r="E12" s="1813"/>
      <c r="F12" s="1813"/>
      <c r="G12" s="1813"/>
      <c r="H12" s="1813"/>
      <c r="I12" s="1813"/>
      <c r="J12" s="1813"/>
    </row>
    <row r="13" spans="1:10" x14ac:dyDescent="0.2">
      <c r="A13" s="1813"/>
      <c r="B13" s="1813"/>
      <c r="C13" s="1813"/>
      <c r="D13" s="1813"/>
      <c r="E13" s="1813"/>
      <c r="F13" s="1813"/>
      <c r="G13" s="1813"/>
      <c r="H13" s="1813"/>
      <c r="I13" s="1813"/>
      <c r="J13" s="1813"/>
    </row>
    <row r="14" spans="1:10" x14ac:dyDescent="0.2">
      <c r="A14" s="1813"/>
      <c r="B14" s="1813"/>
      <c r="C14" s="1813"/>
      <c r="D14" s="1813"/>
      <c r="E14" s="1813"/>
      <c r="F14" s="1813"/>
      <c r="G14" s="1813"/>
      <c r="H14" s="1813"/>
      <c r="I14" s="1813"/>
      <c r="J14" s="1813"/>
    </row>
    <row r="15" spans="1:10" x14ac:dyDescent="0.2">
      <c r="A15" s="1813"/>
      <c r="B15" s="1813"/>
      <c r="C15" s="1813"/>
      <c r="D15" s="1813"/>
      <c r="E15" s="1813"/>
      <c r="F15" s="1813"/>
      <c r="G15" s="1813"/>
      <c r="H15" s="1813"/>
      <c r="I15" s="1813"/>
      <c r="J15" s="1813"/>
    </row>
    <row r="16" spans="1:10" x14ac:dyDescent="0.2">
      <c r="A16" s="1813"/>
      <c r="B16" s="1813"/>
      <c r="C16" s="1813"/>
      <c r="D16" s="1813"/>
      <c r="E16" s="1813"/>
      <c r="F16" s="1813"/>
      <c r="G16" s="1813"/>
      <c r="H16" s="1813"/>
      <c r="I16" s="1813"/>
      <c r="J16" s="1813"/>
    </row>
    <row r="17" spans="1:10" x14ac:dyDescent="0.2">
      <c r="A17" s="1813"/>
      <c r="B17" s="1813"/>
      <c r="C17" s="1813"/>
      <c r="D17" s="1813"/>
      <c r="E17" s="1813"/>
      <c r="F17" s="1813"/>
      <c r="G17" s="1813"/>
      <c r="H17" s="1813"/>
      <c r="I17" s="1813"/>
      <c r="J17" s="1813"/>
    </row>
    <row r="18" spans="1:10" x14ac:dyDescent="0.2">
      <c r="A18" s="1813"/>
      <c r="B18" s="1813"/>
      <c r="C18" s="1813"/>
      <c r="D18" s="1813"/>
      <c r="E18" s="1813"/>
      <c r="F18" s="1813"/>
      <c r="G18" s="1813"/>
      <c r="H18" s="1813"/>
      <c r="I18" s="1813"/>
      <c r="J18" s="1813"/>
    </row>
    <row r="19" spans="1:10" x14ac:dyDescent="0.2">
      <c r="A19" s="1813"/>
      <c r="B19" s="1813"/>
      <c r="C19" s="1813"/>
      <c r="D19" s="1813"/>
      <c r="E19" s="1813"/>
      <c r="F19" s="1813"/>
      <c r="G19" s="1813"/>
      <c r="H19" s="1813"/>
      <c r="I19" s="1813"/>
      <c r="J19" s="1813"/>
    </row>
    <row r="20" spans="1:10" x14ac:dyDescent="0.2">
      <c r="A20" s="1813"/>
      <c r="B20" s="1813"/>
      <c r="C20" s="1813"/>
      <c r="D20" s="1813"/>
      <c r="E20" s="1813"/>
      <c r="F20" s="1813"/>
      <c r="G20" s="1813"/>
      <c r="H20" s="1813"/>
      <c r="I20" s="1813"/>
      <c r="J20" s="1813"/>
    </row>
    <row r="21" spans="1:10" x14ac:dyDescent="0.2">
      <c r="A21" s="1813"/>
      <c r="B21" s="1813"/>
      <c r="C21" s="1813"/>
      <c r="D21" s="1813"/>
      <c r="E21" s="1813"/>
      <c r="F21" s="1813"/>
      <c r="G21" s="1813"/>
      <c r="H21" s="1813"/>
      <c r="I21" s="1813"/>
      <c r="J21" s="1813"/>
    </row>
    <row r="22" spans="1:10" x14ac:dyDescent="0.2">
      <c r="A22" s="1813"/>
      <c r="B22" s="1813"/>
      <c r="C22" s="1813"/>
      <c r="D22" s="1813"/>
      <c r="E22" s="1813"/>
      <c r="F22" s="1813"/>
      <c r="G22" s="1813"/>
      <c r="H22" s="1813"/>
      <c r="I22" s="1813"/>
      <c r="J22" s="1815"/>
    </row>
    <row r="23" spans="1:10" ht="52.5" customHeight="1" x14ac:dyDescent="0.2">
      <c r="A23" s="2048" t="s">
        <v>2032</v>
      </c>
      <c r="B23" s="2049"/>
      <c r="C23" s="2049"/>
      <c r="D23" s="2049"/>
      <c r="E23" s="2049"/>
      <c r="F23" s="2049"/>
      <c r="G23" s="2049"/>
      <c r="H23" s="2049"/>
      <c r="I23" s="2049"/>
      <c r="J23" s="1366" t="s">
        <v>1803</v>
      </c>
    </row>
  </sheetData>
  <mergeCells count="9">
    <mergeCell ref="A23:I23"/>
    <mergeCell ref="A1:J1"/>
    <mergeCell ref="B2:B4"/>
    <mergeCell ref="A6:J6"/>
    <mergeCell ref="C2:D2"/>
    <mergeCell ref="E2:G2"/>
    <mergeCell ref="I2:J2"/>
    <mergeCell ref="E3:F3"/>
    <mergeCell ref="H3:J3"/>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36"/>
  <sheetViews>
    <sheetView workbookViewId="0">
      <selection sqref="A1:F1"/>
    </sheetView>
  </sheetViews>
  <sheetFormatPr defaultRowHeight="12.75" x14ac:dyDescent="0.2"/>
  <cols>
    <col min="1" max="1" width="9.140625" style="1760"/>
    <col min="2" max="2" width="17.140625" style="1761" customWidth="1"/>
    <col min="3" max="4" width="17.140625" style="1291" customWidth="1"/>
    <col min="5" max="5" width="18.42578125" style="1291" customWidth="1"/>
    <col min="6" max="6" width="17.140625" style="1291" customWidth="1"/>
    <col min="7" max="16384" width="9.140625" style="1291"/>
  </cols>
  <sheetData>
    <row r="1" spans="1:7" ht="16.5" x14ac:dyDescent="0.3">
      <c r="A1" s="2062" t="s">
        <v>1115</v>
      </c>
      <c r="B1" s="2062"/>
      <c r="C1" s="2062"/>
      <c r="D1" s="2062"/>
      <c r="E1" s="2062"/>
      <c r="F1" s="2062"/>
    </row>
    <row r="2" spans="1:7" ht="15.75" customHeight="1" x14ac:dyDescent="0.2">
      <c r="A2" s="2063" t="s">
        <v>903</v>
      </c>
      <c r="B2" s="1739" t="s">
        <v>1618</v>
      </c>
      <c r="C2" s="2065" t="s">
        <v>1619</v>
      </c>
      <c r="D2" s="2066"/>
      <c r="E2" s="2066"/>
      <c r="F2" s="2067"/>
    </row>
    <row r="3" spans="1:7" ht="32.25" customHeight="1" x14ac:dyDescent="0.2">
      <c r="A3" s="2064"/>
      <c r="B3" s="1740" t="s">
        <v>1194</v>
      </c>
      <c r="C3" s="1740" t="s">
        <v>1195</v>
      </c>
      <c r="D3" s="1740" t="s">
        <v>1194</v>
      </c>
      <c r="E3" s="1740" t="s">
        <v>1580</v>
      </c>
      <c r="F3" s="1741" t="s">
        <v>1581</v>
      </c>
      <c r="G3" s="1538"/>
    </row>
    <row r="4" spans="1:7"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64.5" customHeight="1" x14ac:dyDescent="0.2">
      <c r="A13" s="2068" t="s">
        <v>1805</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6"/>
      <c r="B87" s="1754"/>
      <c r="C87" s="1755"/>
      <c r="D87" s="1755"/>
      <c r="E87" s="1755"/>
    </row>
    <row r="88" spans="1:5" x14ac:dyDescent="0.2">
      <c r="A88" s="1756"/>
      <c r="B88" s="1754"/>
      <c r="C88" s="1755"/>
      <c r="D88" s="1755"/>
      <c r="E88" s="1755"/>
    </row>
    <row r="89" spans="1:5" x14ac:dyDescent="0.2">
      <c r="A89" s="1756"/>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2035</v>
      </c>
      <c r="B1" s="2073"/>
      <c r="C1" s="2073"/>
      <c r="D1" s="2073"/>
      <c r="E1" s="2073"/>
      <c r="F1" s="2074"/>
    </row>
    <row r="2" spans="1:6" x14ac:dyDescent="0.2">
      <c r="A2" s="2079" t="s">
        <v>1131</v>
      </c>
      <c r="B2" s="2080"/>
      <c r="C2" s="2108"/>
      <c r="D2" s="2108"/>
      <c r="E2" s="2108"/>
      <c r="F2" s="2109"/>
    </row>
    <row r="3" spans="1:6" x14ac:dyDescent="0.2">
      <c r="A3" s="2075" t="s">
        <v>1111</v>
      </c>
      <c r="B3" s="1766" t="s">
        <v>1618</v>
      </c>
      <c r="C3" s="2077" t="s">
        <v>1619</v>
      </c>
      <c r="D3" s="2078"/>
      <c r="E3" s="2078"/>
      <c r="F3" s="2078"/>
    </row>
    <row r="4" spans="1:6" ht="36" customHeight="1" x14ac:dyDescent="0.2">
      <c r="A4" s="2076"/>
      <c r="B4" s="1767" t="s">
        <v>95</v>
      </c>
      <c r="C4" s="1768" t="s">
        <v>98</v>
      </c>
      <c r="D4" s="1768" t="s">
        <v>893</v>
      </c>
      <c r="E4" s="1768" t="s">
        <v>95</v>
      </c>
      <c r="F4" s="1768" t="s">
        <v>894</v>
      </c>
    </row>
    <row r="5" spans="1:6" ht="15.75" customHeight="1" x14ac:dyDescent="0.2">
      <c r="A5" s="1762" t="s">
        <v>1627</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204" t="s">
        <v>1806</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I1"/>
    </sheetView>
  </sheetViews>
  <sheetFormatPr defaultRowHeight="16.5" x14ac:dyDescent="0.3"/>
  <cols>
    <col min="1" max="1" width="20.85546875" style="1147" customWidth="1"/>
    <col min="2" max="5" width="9.140625" style="1147"/>
    <col min="6" max="6" width="0" style="1147" hidden="1" customWidth="1"/>
    <col min="7" max="16384" width="9.140625" style="1147"/>
  </cols>
  <sheetData>
    <row r="1" spans="1:9" x14ac:dyDescent="0.3">
      <c r="A1" s="1989" t="s">
        <v>629</v>
      </c>
      <c r="B1" s="1989"/>
      <c r="C1" s="1989"/>
      <c r="D1" s="1989"/>
      <c r="E1" s="1989"/>
      <c r="F1" s="1989"/>
      <c r="G1" s="1989"/>
      <c r="H1" s="1989"/>
      <c r="I1" s="1989"/>
    </row>
    <row r="3" spans="1:9" ht="25.5" x14ac:dyDescent="0.3">
      <c r="A3" s="422" t="s">
        <v>413</v>
      </c>
      <c r="B3" s="423" t="s">
        <v>353</v>
      </c>
      <c r="C3" s="423" t="s">
        <v>550</v>
      </c>
      <c r="D3" s="423" t="s">
        <v>551</v>
      </c>
      <c r="E3" s="423" t="s">
        <v>414</v>
      </c>
      <c r="F3" s="424" t="s">
        <v>117</v>
      </c>
      <c r="G3" s="425" t="s">
        <v>1621</v>
      </c>
      <c r="H3" s="426" t="s">
        <v>1618</v>
      </c>
      <c r="I3" s="427" t="s">
        <v>1619</v>
      </c>
    </row>
    <row r="4" spans="1:9" x14ac:dyDescent="0.3">
      <c r="A4" s="428" t="s">
        <v>415</v>
      </c>
      <c r="B4" s="429"/>
      <c r="C4" s="430"/>
      <c r="D4" s="430"/>
      <c r="E4" s="430"/>
      <c r="F4" s="356"/>
      <c r="G4" s="354"/>
      <c r="H4" s="431"/>
      <c r="I4" s="432"/>
    </row>
    <row r="5" spans="1:9" x14ac:dyDescent="0.3">
      <c r="A5" s="315" t="s">
        <v>127</v>
      </c>
      <c r="B5" s="433"/>
      <c r="C5" s="434">
        <v>526555</v>
      </c>
      <c r="D5" s="434">
        <v>684554</v>
      </c>
      <c r="E5" s="434">
        <v>802222</v>
      </c>
      <c r="F5" s="435">
        <v>754254</v>
      </c>
      <c r="G5" s="436">
        <v>785478</v>
      </c>
      <c r="H5" s="437">
        <v>865455</v>
      </c>
      <c r="I5" s="438">
        <v>901254</v>
      </c>
    </row>
    <row r="6" spans="1:9" x14ac:dyDescent="0.3">
      <c r="A6" s="441" t="s">
        <v>416</v>
      </c>
      <c r="B6" s="433"/>
      <c r="C6" s="434">
        <v>86541</v>
      </c>
      <c r="D6" s="434">
        <f t="shared" ref="D6:E9" si="0">C6*1.1</f>
        <v>95195.1</v>
      </c>
      <c r="E6" s="434">
        <f t="shared" si="0"/>
        <v>104714.61000000002</v>
      </c>
      <c r="F6" s="442">
        <v>98254</v>
      </c>
      <c r="G6" s="443">
        <f ca="1">F6*(1+RANDBETWEEN(1,10)/100)</f>
        <v>106114.32</v>
      </c>
      <c r="H6" s="443">
        <f t="shared" ref="H6:I9" ca="1" si="1">G6*(1+RANDBETWEEN(1,10)/100)</f>
        <v>113542.32240000002</v>
      </c>
      <c r="I6" s="443">
        <f t="shared" ca="1" si="1"/>
        <v>124896.55464000003</v>
      </c>
    </row>
    <row r="7" spans="1:9" x14ac:dyDescent="0.3">
      <c r="A7" s="441" t="s">
        <v>417</v>
      </c>
      <c r="B7" s="433"/>
      <c r="C7" s="434">
        <v>102115</v>
      </c>
      <c r="D7" s="434">
        <f t="shared" si="0"/>
        <v>112326.50000000001</v>
      </c>
      <c r="E7" s="434">
        <f t="shared" si="0"/>
        <v>123559.15000000002</v>
      </c>
      <c r="F7" s="442">
        <v>118524</v>
      </c>
      <c r="G7" s="443">
        <f ca="1">F7*(1+RANDBETWEEN(1,10)/100)</f>
        <v>126820.68000000001</v>
      </c>
      <c r="H7" s="443">
        <f t="shared" ca="1" si="1"/>
        <v>133161.71400000001</v>
      </c>
      <c r="I7" s="443">
        <f t="shared" ca="1" si="1"/>
        <v>135824.94828000001</v>
      </c>
    </row>
    <row r="8" spans="1:9" x14ac:dyDescent="0.3">
      <c r="A8" s="441" t="s">
        <v>418</v>
      </c>
      <c r="B8" s="433"/>
      <c r="C8" s="434">
        <v>153200</v>
      </c>
      <c r="D8" s="434">
        <f t="shared" si="0"/>
        <v>168520</v>
      </c>
      <c r="E8" s="434">
        <f t="shared" si="0"/>
        <v>185372.00000000003</v>
      </c>
      <c r="F8" s="442">
        <v>178545</v>
      </c>
      <c r="G8" s="443">
        <f ca="1">F8*(1+RANDBETWEEN(1,10)/100)</f>
        <v>192828.6</v>
      </c>
      <c r="H8" s="443">
        <f t="shared" ca="1" si="1"/>
        <v>198613.45800000001</v>
      </c>
      <c r="I8" s="443">
        <f t="shared" ca="1" si="1"/>
        <v>216488.66922000004</v>
      </c>
    </row>
    <row r="9" spans="1:9" x14ac:dyDescent="0.3">
      <c r="A9" s="441" t="s">
        <v>419</v>
      </c>
      <c r="B9" s="433"/>
      <c r="C9" s="434">
        <v>185412</v>
      </c>
      <c r="D9" s="434">
        <f t="shared" si="0"/>
        <v>203953.2</v>
      </c>
      <c r="E9" s="434">
        <f t="shared" si="0"/>
        <v>224348.52000000002</v>
      </c>
      <c r="F9" s="442">
        <v>216215</v>
      </c>
      <c r="G9" s="443">
        <f ca="1">F9*(1+RANDBETWEEN(1,10)/100)</f>
        <v>235674.35</v>
      </c>
      <c r="H9" s="443">
        <f t="shared" ca="1" si="1"/>
        <v>252171.55450000003</v>
      </c>
      <c r="I9" s="443">
        <f t="shared" ca="1" si="1"/>
        <v>254693.27004500004</v>
      </c>
    </row>
    <row r="10" spans="1:9" x14ac:dyDescent="0.3">
      <c r="A10" s="446" t="s">
        <v>420</v>
      </c>
      <c r="B10" s="447"/>
      <c r="C10" s="448"/>
      <c r="D10" s="448"/>
      <c r="E10" s="448"/>
      <c r="F10" s="449"/>
      <c r="G10" s="450"/>
      <c r="H10" s="451"/>
      <c r="I10" s="452"/>
    </row>
    <row r="12" spans="1:9" ht="25.5" x14ac:dyDescent="0.3">
      <c r="A12" s="464" t="s">
        <v>429</v>
      </c>
      <c r="B12" s="433"/>
      <c r="C12" s="488"/>
      <c r="D12" s="488"/>
      <c r="E12" s="488"/>
      <c r="F12" s="60">
        <v>123545</v>
      </c>
      <c r="G12" s="60">
        <v>125453</v>
      </c>
      <c r="H12" s="130">
        <v>135484</v>
      </c>
      <c r="I12" s="151">
        <v>245125</v>
      </c>
    </row>
    <row r="13" spans="1:9" ht="25.5" x14ac:dyDescent="0.3">
      <c r="A13" s="464" t="s">
        <v>430</v>
      </c>
      <c r="B13" s="433"/>
      <c r="C13" s="488"/>
      <c r="D13" s="488"/>
      <c r="E13" s="488"/>
      <c r="F13" s="60">
        <v>21541</v>
      </c>
      <c r="G13" s="60">
        <v>22451</v>
      </c>
      <c r="H13" s="130">
        <v>22586</v>
      </c>
      <c r="I13" s="151">
        <v>35415</v>
      </c>
    </row>
    <row r="34" spans="1:1" x14ac:dyDescent="0.3">
      <c r="A34" s="1160"/>
    </row>
    <row r="35" spans="1:1" x14ac:dyDescent="0.3">
      <c r="A35" s="1160"/>
    </row>
    <row r="36" spans="1:1" x14ac:dyDescent="0.3">
      <c r="A36" s="1160"/>
    </row>
    <row r="37" spans="1:1" x14ac:dyDescent="0.3">
      <c r="A37" s="1160"/>
    </row>
  </sheetData>
  <mergeCells count="1">
    <mergeCell ref="A1:I1"/>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1"/>
  <sheetViews>
    <sheetView workbookViewId="0">
      <selection sqref="A1:F1"/>
    </sheetView>
  </sheetViews>
  <sheetFormatPr defaultRowHeight="12.75" x14ac:dyDescent="0.2"/>
  <cols>
    <col min="1" max="1" width="23.85546875" style="1291" customWidth="1"/>
    <col min="2" max="6" width="11.5703125" style="1291" customWidth="1"/>
    <col min="7" max="16384" width="9.140625" style="1291"/>
  </cols>
  <sheetData>
    <row r="1" spans="1:7" ht="18" customHeight="1" x14ac:dyDescent="0.3">
      <c r="A1" s="2110" t="s">
        <v>1807</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59.2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6.25" customHeight="1" x14ac:dyDescent="0.2">
      <c r="A11" s="2048" t="s">
        <v>1582</v>
      </c>
      <c r="B11" s="2049"/>
      <c r="C11" s="2049"/>
      <c r="D11" s="2049"/>
      <c r="E11" s="2049"/>
      <c r="F11" s="1195" t="s">
        <v>1808</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sqref="A1:F1"/>
    </sheetView>
  </sheetViews>
  <sheetFormatPr defaultRowHeight="12.75" x14ac:dyDescent="0.2"/>
  <cols>
    <col min="1" max="1" width="35" style="1160" customWidth="1"/>
    <col min="2" max="2" width="4.140625" style="1160" hidden="1" customWidth="1"/>
    <col min="3" max="6" width="11.140625" style="1160" customWidth="1"/>
    <col min="7" max="9" width="9.28515625" style="1160" hidden="1" customWidth="1"/>
    <col min="10" max="16384" width="9.140625" style="1160"/>
  </cols>
  <sheetData>
    <row r="1" spans="1:9" ht="16.5" x14ac:dyDescent="0.3">
      <c r="A1" s="2098" t="s">
        <v>744</v>
      </c>
      <c r="B1" s="2039"/>
      <c r="C1" s="2039"/>
      <c r="D1" s="2039"/>
      <c r="E1" s="2039"/>
      <c r="F1" s="2099"/>
      <c r="G1" s="1714"/>
      <c r="H1" s="1715"/>
      <c r="I1" s="1716"/>
    </row>
    <row r="2" spans="1:9" ht="13.5" customHeight="1" x14ac:dyDescent="0.2">
      <c r="A2" s="2035" t="s">
        <v>860</v>
      </c>
      <c r="B2" s="2036"/>
      <c r="C2" s="2036"/>
      <c r="D2" s="2036"/>
      <c r="E2" s="2036"/>
      <c r="F2" s="2037"/>
      <c r="G2" s="1714"/>
      <c r="H2" s="1715"/>
      <c r="I2" s="1716"/>
    </row>
    <row r="3" spans="1:9" x14ac:dyDescent="0.2">
      <c r="A3" s="2103" t="s">
        <v>35</v>
      </c>
      <c r="B3" s="2112" t="s">
        <v>128</v>
      </c>
      <c r="C3" s="1277" t="s">
        <v>1673</v>
      </c>
      <c r="D3" s="1277" t="s">
        <v>1621</v>
      </c>
      <c r="E3" s="1277" t="s">
        <v>1618</v>
      </c>
      <c r="F3" s="1277" t="s">
        <v>1619</v>
      </c>
      <c r="G3" s="1780"/>
      <c r="H3" s="1715"/>
      <c r="I3" s="1716"/>
    </row>
    <row r="4" spans="1:9" x14ac:dyDescent="0.2">
      <c r="A4" s="2114"/>
      <c r="B4" s="2113"/>
      <c r="C4" s="1799" t="s">
        <v>95</v>
      </c>
      <c r="D4" s="1799" t="s">
        <v>95</v>
      </c>
      <c r="E4" s="1799" t="s">
        <v>95</v>
      </c>
      <c r="F4" s="1799" t="s">
        <v>95</v>
      </c>
      <c r="G4" s="1714"/>
      <c r="H4" s="1715"/>
      <c r="I4" s="1716"/>
    </row>
    <row r="5" spans="1:9" x14ac:dyDescent="0.2">
      <c r="A5" s="2115"/>
      <c r="B5" s="1816"/>
      <c r="C5" s="1247" t="s">
        <v>1067</v>
      </c>
      <c r="D5" s="1817" t="s">
        <v>1067</v>
      </c>
      <c r="E5" s="1247" t="s">
        <v>1067</v>
      </c>
      <c r="F5" s="1817" t="s">
        <v>1067</v>
      </c>
      <c r="G5" s="1714"/>
      <c r="H5" s="1715"/>
      <c r="I5" s="1716"/>
    </row>
    <row r="6" spans="1:9" x14ac:dyDescent="0.2">
      <c r="A6" s="1686" t="s">
        <v>1809</v>
      </c>
      <c r="B6" s="1687"/>
      <c r="C6" s="1688"/>
      <c r="D6" s="1688"/>
      <c r="E6" s="1688"/>
      <c r="F6" s="1688"/>
      <c r="G6" s="1785"/>
      <c r="H6" s="1690"/>
      <c r="I6" s="1691"/>
    </row>
    <row r="7" spans="1:9" x14ac:dyDescent="0.2">
      <c r="A7" s="1693" t="s">
        <v>480</v>
      </c>
      <c r="B7" s="1687"/>
      <c r="C7" s="1694">
        <v>654845</v>
      </c>
      <c r="D7" s="1694">
        <v>546845</v>
      </c>
      <c r="E7" s="1694">
        <v>564825</v>
      </c>
      <c r="F7" s="1694">
        <v>523455</v>
      </c>
      <c r="G7" s="1786"/>
      <c r="H7" s="1696"/>
      <c r="I7" s="1697"/>
    </row>
    <row r="8" spans="1:9" x14ac:dyDescent="0.2">
      <c r="A8" s="1693" t="s">
        <v>481</v>
      </c>
      <c r="B8" s="1687"/>
      <c r="C8" s="1694">
        <v>564864</v>
      </c>
      <c r="D8" s="1694">
        <v>586886</v>
      </c>
      <c r="E8" s="1694">
        <v>845686</v>
      </c>
      <c r="F8" s="1694">
        <v>564865</v>
      </c>
      <c r="G8" s="1786"/>
      <c r="H8" s="1696"/>
      <c r="I8" s="1697"/>
    </row>
    <row r="9" spans="1:9" x14ac:dyDescent="0.2">
      <c r="A9" s="1703" t="s">
        <v>466</v>
      </c>
      <c r="B9" s="1687"/>
      <c r="C9" s="1699">
        <f t="shared" ref="C9:I9" si="0">SUM(C7:C8)</f>
        <v>1219709</v>
      </c>
      <c r="D9" s="1699">
        <f t="shared" si="0"/>
        <v>1133731</v>
      </c>
      <c r="E9" s="1699">
        <f t="shared" si="0"/>
        <v>1410511</v>
      </c>
      <c r="F9" s="1699">
        <f t="shared" si="0"/>
        <v>1088320</v>
      </c>
      <c r="G9" s="1788">
        <f t="shared" si="0"/>
        <v>0</v>
      </c>
      <c r="H9" s="1701">
        <f t="shared" si="0"/>
        <v>0</v>
      </c>
      <c r="I9" s="1702">
        <f t="shared" si="0"/>
        <v>0</v>
      </c>
    </row>
    <row r="10" spans="1:9" x14ac:dyDescent="0.2">
      <c r="A10" s="1818" t="s">
        <v>721</v>
      </c>
      <c r="B10" s="1709"/>
      <c r="C10" s="1793">
        <f>C9/C17</f>
        <v>0.52792342418379579</v>
      </c>
      <c r="D10" s="1793">
        <f>D9/D17</f>
        <v>0.52795913539450789</v>
      </c>
      <c r="E10" s="1793">
        <f>E9/E17</f>
        <v>0.66310428167867264</v>
      </c>
      <c r="F10" s="1793">
        <f>F9/F17</f>
        <v>0.62095789967974158</v>
      </c>
      <c r="G10" s="1785"/>
      <c r="H10" s="1690"/>
      <c r="I10" s="1691"/>
    </row>
    <row r="11" spans="1:9" x14ac:dyDescent="0.2">
      <c r="A11" s="1686" t="s">
        <v>1810</v>
      </c>
      <c r="B11" s="1687"/>
      <c r="C11" s="1791"/>
      <c r="D11" s="1791"/>
      <c r="E11" s="1791"/>
      <c r="F11" s="1791"/>
      <c r="G11" s="1785"/>
      <c r="H11" s="1690"/>
      <c r="I11" s="1691"/>
    </row>
    <row r="12" spans="1:9" x14ac:dyDescent="0.2">
      <c r="A12" s="1693" t="s">
        <v>482</v>
      </c>
      <c r="B12" s="1687"/>
      <c r="C12" s="1694">
        <v>112453</v>
      </c>
      <c r="D12" s="1694">
        <v>123451</v>
      </c>
      <c r="E12" s="1694">
        <v>123544</v>
      </c>
      <c r="F12" s="1694">
        <v>123544</v>
      </c>
      <c r="G12" s="1786"/>
      <c r="H12" s="1696"/>
      <c r="I12" s="1697"/>
    </row>
    <row r="13" spans="1:9" x14ac:dyDescent="0.2">
      <c r="A13" s="1693" t="s">
        <v>483</v>
      </c>
      <c r="B13" s="1687"/>
      <c r="C13" s="1694">
        <v>954684</v>
      </c>
      <c r="D13" s="1694">
        <v>864568</v>
      </c>
      <c r="E13" s="1694">
        <v>564865</v>
      </c>
      <c r="F13" s="1694">
        <v>486568</v>
      </c>
      <c r="G13" s="1786"/>
      <c r="H13" s="1696"/>
      <c r="I13" s="1697"/>
    </row>
    <row r="14" spans="1:9" x14ac:dyDescent="0.2">
      <c r="A14" s="1693" t="s">
        <v>484</v>
      </c>
      <c r="B14" s="1687"/>
      <c r="C14" s="1694">
        <v>23544</v>
      </c>
      <c r="D14" s="1694">
        <v>25634</v>
      </c>
      <c r="E14" s="1694">
        <v>28213</v>
      </c>
      <c r="F14" s="1694">
        <v>54215</v>
      </c>
      <c r="G14" s="1786"/>
      <c r="H14" s="1696"/>
      <c r="I14" s="1697"/>
    </row>
    <row r="15" spans="1:9" x14ac:dyDescent="0.2">
      <c r="A15" s="1703" t="s">
        <v>470</v>
      </c>
      <c r="B15" s="1687"/>
      <c r="C15" s="1699">
        <f t="shared" ref="C15:I15" si="1">SUM(C12:C14)</f>
        <v>1090681</v>
      </c>
      <c r="D15" s="1699">
        <f t="shared" si="1"/>
        <v>1013653</v>
      </c>
      <c r="E15" s="1699">
        <f t="shared" si="1"/>
        <v>716622</v>
      </c>
      <c r="F15" s="1699">
        <f t="shared" si="1"/>
        <v>664327</v>
      </c>
      <c r="G15" s="1792">
        <f t="shared" si="1"/>
        <v>0</v>
      </c>
      <c r="H15" s="1706">
        <f t="shared" si="1"/>
        <v>0</v>
      </c>
      <c r="I15" s="1707">
        <f t="shared" si="1"/>
        <v>0</v>
      </c>
    </row>
    <row r="16" spans="1:9" x14ac:dyDescent="0.2">
      <c r="A16" s="1703" t="s">
        <v>722</v>
      </c>
      <c r="B16" s="1687"/>
      <c r="C16" s="1793">
        <f>C15/C17</f>
        <v>0.47207657581620421</v>
      </c>
      <c r="D16" s="1793">
        <f>D15/D17</f>
        <v>0.47204086460549211</v>
      </c>
      <c r="E16" s="1793">
        <f>E15/E17</f>
        <v>0.33689571832132736</v>
      </c>
      <c r="F16" s="1793">
        <f>F15/F17</f>
        <v>0.37904210032025842</v>
      </c>
      <c r="G16" s="1788"/>
      <c r="H16" s="1701"/>
      <c r="I16" s="1702"/>
    </row>
    <row r="17" spans="1:9" x14ac:dyDescent="0.2">
      <c r="A17" s="1708" t="s">
        <v>435</v>
      </c>
      <c r="B17" s="1709" t="e">
        <f>#REF!</f>
        <v>#REF!</v>
      </c>
      <c r="C17" s="1819">
        <f t="shared" ref="C17:I17" si="2">C9+C15</f>
        <v>2310390</v>
      </c>
      <c r="D17" s="1819">
        <f t="shared" si="2"/>
        <v>2147384</v>
      </c>
      <c r="E17" s="1819">
        <f t="shared" si="2"/>
        <v>2127133</v>
      </c>
      <c r="F17" s="1819">
        <f t="shared" si="2"/>
        <v>1752647</v>
      </c>
      <c r="G17" s="1788">
        <f t="shared" si="2"/>
        <v>0</v>
      </c>
      <c r="H17" s="1701">
        <f t="shared" si="2"/>
        <v>0</v>
      </c>
      <c r="I17" s="1702">
        <f t="shared" si="2"/>
        <v>0</v>
      </c>
    </row>
    <row r="18" spans="1:9" x14ac:dyDescent="0.2">
      <c r="A18" s="1166"/>
      <c r="B18" s="1167"/>
      <c r="C18" s="1167"/>
      <c r="D18" s="1167"/>
      <c r="E18" s="1991" t="s">
        <v>1811</v>
      </c>
      <c r="F18" s="1992"/>
    </row>
  </sheetData>
  <mergeCells count="5">
    <mergeCell ref="A1:F1"/>
    <mergeCell ref="B3:B4"/>
    <mergeCell ref="E18:F18"/>
    <mergeCell ref="A2:F2"/>
    <mergeCell ref="A3:A5"/>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4"/>
  <sheetViews>
    <sheetView workbookViewId="0">
      <selection sqref="A1:G1"/>
    </sheetView>
  </sheetViews>
  <sheetFormatPr defaultRowHeight="12.75" x14ac:dyDescent="0.2"/>
  <cols>
    <col min="1" max="1" width="29.5703125" style="1160" customWidth="1"/>
    <col min="2" max="16384" width="9.140625" style="1160"/>
  </cols>
  <sheetData>
    <row r="1" spans="1:7" ht="16.5" x14ac:dyDescent="0.3">
      <c r="A1" s="2038" t="s">
        <v>745</v>
      </c>
      <c r="B1" s="2039"/>
      <c r="C1" s="2039"/>
      <c r="D1" s="2039"/>
      <c r="E1" s="2039"/>
      <c r="F1" s="2039"/>
      <c r="G1" s="2040"/>
    </row>
    <row r="2" spans="1:7" x14ac:dyDescent="0.2">
      <c r="A2" s="853"/>
      <c r="B2" s="852"/>
      <c r="C2" s="852"/>
      <c r="D2" s="852"/>
      <c r="E2" s="852"/>
      <c r="F2" s="2036" t="s">
        <v>860</v>
      </c>
      <c r="G2" s="2037"/>
    </row>
    <row r="3" spans="1:7" x14ac:dyDescent="0.2">
      <c r="A3" s="2033" t="s">
        <v>35</v>
      </c>
      <c r="B3" s="1247" t="s">
        <v>1673</v>
      </c>
      <c r="C3" s="1247" t="s">
        <v>1621</v>
      </c>
      <c r="D3" s="1247" t="s">
        <v>1618</v>
      </c>
      <c r="E3" s="2034" t="s">
        <v>1619</v>
      </c>
      <c r="F3" s="2034"/>
      <c r="G3" s="2034"/>
    </row>
    <row r="4" spans="1:7" ht="25.5" x14ac:dyDescent="0.2">
      <c r="A4" s="2104"/>
      <c r="B4" s="1678" t="s">
        <v>95</v>
      </c>
      <c r="C4" s="1678" t="s">
        <v>95</v>
      </c>
      <c r="D4" s="1678" t="s">
        <v>95</v>
      </c>
      <c r="E4" s="1678" t="s">
        <v>98</v>
      </c>
      <c r="F4" s="1678" t="s">
        <v>540</v>
      </c>
      <c r="G4" s="1678" t="s">
        <v>95</v>
      </c>
    </row>
    <row r="5" spans="1:7" x14ac:dyDescent="0.2">
      <c r="A5" s="1682"/>
      <c r="B5" s="1800" t="s">
        <v>1067</v>
      </c>
      <c r="C5" s="1800" t="s">
        <v>1067</v>
      </c>
      <c r="D5" s="1800" t="s">
        <v>1067</v>
      </c>
      <c r="E5" s="1800" t="s">
        <v>1067</v>
      </c>
      <c r="F5" s="1800" t="s">
        <v>1067</v>
      </c>
      <c r="G5" s="1247" t="s">
        <v>1067</v>
      </c>
    </row>
    <row r="6" spans="1:7" ht="13.5" customHeight="1" x14ac:dyDescent="0.2">
      <c r="A6" s="1801" t="s">
        <v>727</v>
      </c>
      <c r="B6" s="1710"/>
      <c r="C6" s="1710"/>
      <c r="D6" s="1710"/>
      <c r="E6" s="1710"/>
      <c r="F6" s="1710"/>
      <c r="G6" s="1710"/>
    </row>
    <row r="7" spans="1:7" ht="13.5" customHeight="1" x14ac:dyDescent="0.2">
      <c r="A7" s="1803" t="s">
        <v>729</v>
      </c>
      <c r="B7" s="1804">
        <v>100000000</v>
      </c>
      <c r="C7" s="1804">
        <v>100000000</v>
      </c>
      <c r="D7" s="1804">
        <v>100000000</v>
      </c>
      <c r="E7" s="1804">
        <v>100000000</v>
      </c>
      <c r="F7" s="1804">
        <v>100000000</v>
      </c>
      <c r="G7" s="1804">
        <v>100000000</v>
      </c>
    </row>
    <row r="8" spans="1:7" ht="13.5" customHeight="1" x14ac:dyDescent="0.2">
      <c r="A8" s="1805" t="s">
        <v>731</v>
      </c>
      <c r="B8" s="1688">
        <v>25000000</v>
      </c>
      <c r="C8" s="1688">
        <v>25000000</v>
      </c>
      <c r="D8" s="1688">
        <v>25000000</v>
      </c>
      <c r="E8" s="1688">
        <v>25000000</v>
      </c>
      <c r="F8" s="1688">
        <v>25000000</v>
      </c>
      <c r="G8" s="1688">
        <v>25000000</v>
      </c>
    </row>
    <row r="9" spans="1:7" ht="25.5" x14ac:dyDescent="0.2">
      <c r="A9" s="1806" t="s">
        <v>730</v>
      </c>
      <c r="B9" s="1807">
        <f t="shared" ref="B9:G9" si="0">B8/B7</f>
        <v>0.25</v>
      </c>
      <c r="C9" s="1807">
        <f t="shared" si="0"/>
        <v>0.25</v>
      </c>
      <c r="D9" s="1807">
        <f t="shared" si="0"/>
        <v>0.25</v>
      </c>
      <c r="E9" s="1807">
        <f t="shared" si="0"/>
        <v>0.25</v>
      </c>
      <c r="F9" s="1807">
        <f t="shared" si="0"/>
        <v>0.25</v>
      </c>
      <c r="G9" s="1807">
        <f t="shared" si="0"/>
        <v>0.25</v>
      </c>
    </row>
    <row r="10" spans="1:7" ht="13.5" customHeight="1" x14ac:dyDescent="0.2">
      <c r="A10" s="1808" t="s">
        <v>728</v>
      </c>
      <c r="B10" s="1809"/>
      <c r="C10" s="1809"/>
      <c r="D10" s="1809"/>
      <c r="E10" s="1809"/>
      <c r="F10" s="1809"/>
      <c r="G10" s="1809"/>
    </row>
    <row r="11" spans="1:7" ht="13.5" customHeight="1" x14ac:dyDescent="0.2">
      <c r="A11" s="1803" t="s">
        <v>729</v>
      </c>
      <c r="B11" s="1804">
        <v>100000000</v>
      </c>
      <c r="C11" s="1804">
        <v>100000000</v>
      </c>
      <c r="D11" s="1804">
        <v>100000000</v>
      </c>
      <c r="E11" s="1804">
        <v>100000000</v>
      </c>
      <c r="F11" s="1804">
        <v>100000000</v>
      </c>
      <c r="G11" s="1804">
        <v>100000000</v>
      </c>
    </row>
    <row r="12" spans="1:7" ht="13.5" customHeight="1" x14ac:dyDescent="0.2">
      <c r="A12" s="1805" t="s">
        <v>732</v>
      </c>
      <c r="B12" s="1688">
        <v>25000000</v>
      </c>
      <c r="C12" s="1688">
        <v>25000000</v>
      </c>
      <c r="D12" s="1688">
        <v>25000000</v>
      </c>
      <c r="E12" s="1688">
        <v>25000000</v>
      </c>
      <c r="F12" s="1688">
        <v>25000000</v>
      </c>
      <c r="G12" s="1688">
        <v>25000000</v>
      </c>
    </row>
    <row r="13" spans="1:7" ht="25.5" x14ac:dyDescent="0.2">
      <c r="A13" s="1806" t="s">
        <v>733</v>
      </c>
      <c r="B13" s="1807">
        <f t="shared" ref="B13:G13" si="1">B12/B11</f>
        <v>0.25</v>
      </c>
      <c r="C13" s="1807">
        <f t="shared" si="1"/>
        <v>0.25</v>
      </c>
      <c r="D13" s="1807">
        <f t="shared" si="1"/>
        <v>0.25</v>
      </c>
      <c r="E13" s="1807">
        <f t="shared" si="1"/>
        <v>0.25</v>
      </c>
      <c r="F13" s="1807">
        <f t="shared" si="1"/>
        <v>0.25</v>
      </c>
      <c r="G13" s="1807">
        <f t="shared" si="1"/>
        <v>0.25</v>
      </c>
    </row>
    <row r="14" spans="1:7" ht="11.25" customHeight="1" x14ac:dyDescent="0.2">
      <c r="A14" s="1166"/>
      <c r="B14" s="1167"/>
      <c r="C14" s="1167"/>
      <c r="D14" s="1167"/>
      <c r="E14" s="1167"/>
      <c r="F14" s="1991" t="s">
        <v>1812</v>
      </c>
      <c r="G14" s="1992"/>
    </row>
  </sheetData>
  <mergeCells count="5">
    <mergeCell ref="A1:G1"/>
    <mergeCell ref="E3:G3"/>
    <mergeCell ref="F14:G14"/>
    <mergeCell ref="F2:G2"/>
    <mergeCell ref="A3:A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17"/>
  <sheetViews>
    <sheetView workbookViewId="0">
      <selection sqref="A1:J1"/>
    </sheetView>
  </sheetViews>
  <sheetFormatPr defaultRowHeight="12.75" x14ac:dyDescent="0.2"/>
  <cols>
    <col min="1" max="1" width="31.7109375" style="1291" customWidth="1"/>
    <col min="2" max="2" width="37.28515625" style="1291" customWidth="1"/>
    <col min="3" max="8" width="15.85546875" style="1291" customWidth="1"/>
    <col min="9" max="10" width="16.140625" style="1291" customWidth="1"/>
    <col min="11" max="16384" width="9.140625" style="1291"/>
  </cols>
  <sheetData>
    <row r="1" spans="1:10" ht="16.5" x14ac:dyDescent="0.3">
      <c r="A1" s="2050" t="s">
        <v>1113</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730" t="s">
        <v>96</v>
      </c>
      <c r="D3" s="1731" t="s">
        <v>95</v>
      </c>
      <c r="E3" s="2057" t="s">
        <v>96</v>
      </c>
      <c r="F3" s="2058"/>
      <c r="G3" s="1728" t="s">
        <v>95</v>
      </c>
      <c r="H3" s="2057" t="s">
        <v>96</v>
      </c>
      <c r="I3" s="2059"/>
      <c r="J3" s="2058"/>
    </row>
    <row r="4" spans="1:10" x14ac:dyDescent="0.2">
      <c r="A4" s="1732" t="s">
        <v>1107</v>
      </c>
      <c r="B4" s="2056"/>
      <c r="C4" s="1731" t="s">
        <v>1469</v>
      </c>
      <c r="D4" s="1733"/>
      <c r="E4" s="1734" t="s">
        <v>1470</v>
      </c>
      <c r="F4" s="1735" t="s">
        <v>1468</v>
      </c>
      <c r="G4" s="1731"/>
      <c r="H4" s="1736" t="s">
        <v>1468</v>
      </c>
      <c r="I4" s="1736" t="s">
        <v>1468</v>
      </c>
      <c r="J4" s="1294"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ht="38.25" x14ac:dyDescent="0.2">
      <c r="A7" s="1810" t="s">
        <v>1132</v>
      </c>
      <c r="B7" s="1820" t="s">
        <v>1476</v>
      </c>
      <c r="C7" s="1821" t="s">
        <v>1477</v>
      </c>
      <c r="D7" s="1821" t="s">
        <v>1477</v>
      </c>
      <c r="E7" s="1821" t="s">
        <v>1477</v>
      </c>
      <c r="F7" s="1821" t="s">
        <v>1477</v>
      </c>
      <c r="G7" s="1821" t="s">
        <v>1477</v>
      </c>
      <c r="H7" s="1821" t="s">
        <v>1477</v>
      </c>
      <c r="I7" s="1821" t="s">
        <v>1477</v>
      </c>
      <c r="J7" s="1821" t="s">
        <v>1477</v>
      </c>
    </row>
    <row r="8" spans="1:10" x14ac:dyDescent="0.2">
      <c r="A8" s="1724"/>
      <c r="B8" s="1813"/>
      <c r="C8" s="1813"/>
      <c r="D8" s="1813"/>
      <c r="E8" s="1813"/>
      <c r="F8" s="1813"/>
      <c r="G8" s="1813"/>
      <c r="H8" s="1813"/>
      <c r="I8" s="1813"/>
      <c r="J8" s="1813"/>
    </row>
    <row r="9" spans="1:10" x14ac:dyDescent="0.2">
      <c r="A9" s="1724"/>
      <c r="B9" s="1813"/>
      <c r="C9" s="1813"/>
      <c r="D9" s="1813"/>
      <c r="E9" s="1813"/>
      <c r="F9" s="1813"/>
      <c r="G9" s="1813"/>
      <c r="H9" s="1813"/>
      <c r="I9" s="1813"/>
      <c r="J9" s="1813"/>
    </row>
    <row r="10" spans="1:10" x14ac:dyDescent="0.2">
      <c r="A10" s="1724"/>
      <c r="B10" s="1813"/>
      <c r="C10" s="1813"/>
      <c r="D10" s="1813"/>
      <c r="E10" s="1813"/>
      <c r="F10" s="1813"/>
      <c r="G10" s="1813"/>
      <c r="H10" s="1813"/>
      <c r="I10" s="1813"/>
      <c r="J10" s="1813"/>
    </row>
    <row r="11" spans="1:10" x14ac:dyDescent="0.2">
      <c r="A11" s="1724"/>
      <c r="B11" s="1813"/>
      <c r="C11" s="1813"/>
      <c r="D11" s="1813"/>
      <c r="E11" s="1813"/>
      <c r="F11" s="1813"/>
      <c r="G11" s="1813"/>
      <c r="H11" s="1813"/>
      <c r="I11" s="1813"/>
      <c r="J11" s="1813"/>
    </row>
    <row r="12" spans="1:10" x14ac:dyDescent="0.2">
      <c r="A12" s="1724"/>
      <c r="B12" s="1813"/>
      <c r="C12" s="1813"/>
      <c r="D12" s="1813"/>
      <c r="E12" s="1813"/>
      <c r="F12" s="1813"/>
      <c r="G12" s="1813"/>
      <c r="H12" s="1813"/>
      <c r="I12" s="1813"/>
      <c r="J12" s="1813"/>
    </row>
    <row r="13" spans="1:10" x14ac:dyDescent="0.2">
      <c r="A13" s="1724"/>
      <c r="B13" s="1813"/>
      <c r="C13" s="1813"/>
      <c r="D13" s="1813"/>
      <c r="E13" s="1813"/>
      <c r="F13" s="1813"/>
      <c r="G13" s="1813"/>
      <c r="H13" s="1813"/>
      <c r="I13" s="1813"/>
      <c r="J13" s="1813"/>
    </row>
    <row r="14" spans="1:10" x14ac:dyDescent="0.2">
      <c r="A14" s="1724"/>
      <c r="B14" s="1813"/>
      <c r="C14" s="1813"/>
      <c r="D14" s="1813"/>
      <c r="E14" s="1813"/>
      <c r="F14" s="1813"/>
      <c r="G14" s="1813"/>
      <c r="H14" s="1813"/>
      <c r="I14" s="1813"/>
      <c r="J14" s="1813"/>
    </row>
    <row r="15" spans="1:10" x14ac:dyDescent="0.2">
      <c r="A15" s="1724"/>
      <c r="B15" s="1813"/>
      <c r="C15" s="1813"/>
      <c r="D15" s="1813"/>
      <c r="E15" s="1813"/>
      <c r="F15" s="1813"/>
      <c r="G15" s="1813"/>
      <c r="H15" s="1813"/>
      <c r="I15" s="1813"/>
      <c r="J15" s="1813"/>
    </row>
    <row r="16" spans="1:10" x14ac:dyDescent="0.2">
      <c r="A16" s="1724"/>
      <c r="B16" s="1813"/>
      <c r="C16" s="1813"/>
      <c r="D16" s="1813"/>
      <c r="E16" s="1813"/>
      <c r="F16" s="1813"/>
      <c r="G16" s="1813"/>
      <c r="H16" s="1813"/>
      <c r="I16" s="1813"/>
      <c r="J16" s="1815"/>
    </row>
    <row r="17" spans="1:10" ht="52.5" customHeight="1" x14ac:dyDescent="0.2">
      <c r="A17" s="2048" t="s">
        <v>2026</v>
      </c>
      <c r="B17" s="2049"/>
      <c r="C17" s="2049"/>
      <c r="D17" s="2049"/>
      <c r="E17" s="2049"/>
      <c r="F17" s="2049"/>
      <c r="G17" s="2049"/>
      <c r="H17" s="2049"/>
      <c r="I17" s="2049"/>
      <c r="J17" s="1366" t="s">
        <v>1813</v>
      </c>
    </row>
  </sheetData>
  <mergeCells count="9">
    <mergeCell ref="A6:J6"/>
    <mergeCell ref="A17:I17"/>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36"/>
  <sheetViews>
    <sheetView workbookViewId="0">
      <selection sqref="A1:F1"/>
    </sheetView>
  </sheetViews>
  <sheetFormatPr defaultRowHeight="12.75" x14ac:dyDescent="0.2"/>
  <cols>
    <col min="1" max="1" width="9.140625" style="1760"/>
    <col min="2" max="2" width="17.140625" style="1761" customWidth="1"/>
    <col min="3" max="4" width="17.140625" style="1291" customWidth="1"/>
    <col min="5" max="5" width="18.42578125" style="1291" customWidth="1"/>
    <col min="6" max="6" width="17.140625" style="1291" customWidth="1"/>
    <col min="7" max="16384" width="9.140625" style="1291"/>
  </cols>
  <sheetData>
    <row r="1" spans="1:7" ht="16.5" x14ac:dyDescent="0.3">
      <c r="A1" s="2062" t="s">
        <v>1119</v>
      </c>
      <c r="B1" s="2062"/>
      <c r="C1" s="2062"/>
      <c r="D1" s="2062"/>
      <c r="E1" s="2062"/>
      <c r="F1" s="2062"/>
    </row>
    <row r="2" spans="1:7" ht="15.75" customHeight="1" x14ac:dyDescent="0.2">
      <c r="A2" s="2063" t="s">
        <v>903</v>
      </c>
      <c r="B2" s="1739" t="s">
        <v>1618</v>
      </c>
      <c r="C2" s="2065" t="s">
        <v>1619</v>
      </c>
      <c r="D2" s="2066"/>
      <c r="E2" s="2066"/>
      <c r="F2" s="2067"/>
    </row>
    <row r="3" spans="1:7" ht="32.25" customHeight="1" x14ac:dyDescent="0.2">
      <c r="A3" s="2064"/>
      <c r="B3" s="1740" t="s">
        <v>1194</v>
      </c>
      <c r="C3" s="1740" t="s">
        <v>1195</v>
      </c>
      <c r="D3" s="1740" t="s">
        <v>1194</v>
      </c>
      <c r="E3" s="1740" t="s">
        <v>1580</v>
      </c>
      <c r="F3" s="1741" t="s">
        <v>1581</v>
      </c>
      <c r="G3" s="1538"/>
    </row>
    <row r="4" spans="1:7"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64.5" customHeight="1" x14ac:dyDescent="0.2">
      <c r="A13" s="2068" t="s">
        <v>2036</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6"/>
      <c r="B87" s="1754"/>
      <c r="C87" s="1755"/>
      <c r="D87" s="1755"/>
      <c r="E87" s="1755"/>
    </row>
    <row r="88" spans="1:5" x14ac:dyDescent="0.2">
      <c r="A88" s="1756"/>
      <c r="B88" s="1754"/>
      <c r="C88" s="1755"/>
      <c r="D88" s="1755"/>
      <c r="E88" s="1755"/>
    </row>
    <row r="89" spans="1:5" x14ac:dyDescent="0.2">
      <c r="A89" s="1756"/>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2037</v>
      </c>
      <c r="B1" s="2073"/>
      <c r="C1" s="2073"/>
      <c r="D1" s="2073"/>
      <c r="E1" s="2073"/>
      <c r="F1" s="2074"/>
    </row>
    <row r="2" spans="1:6" x14ac:dyDescent="0.2">
      <c r="A2" s="2079" t="s">
        <v>1131</v>
      </c>
      <c r="B2" s="2080"/>
      <c r="C2" s="2081"/>
      <c r="D2" s="2081"/>
      <c r="E2" s="2081"/>
      <c r="F2" s="2082"/>
    </row>
    <row r="3" spans="1:6" x14ac:dyDescent="0.2">
      <c r="A3" s="2075" t="s">
        <v>1111</v>
      </c>
      <c r="B3" s="1766" t="s">
        <v>1618</v>
      </c>
      <c r="C3" s="2077" t="s">
        <v>1619</v>
      </c>
      <c r="D3" s="2078"/>
      <c r="E3" s="2078"/>
      <c r="F3" s="2078"/>
    </row>
    <row r="4" spans="1:6" ht="33" customHeight="1" x14ac:dyDescent="0.2">
      <c r="A4" s="2076"/>
      <c r="B4" s="1767" t="s">
        <v>95</v>
      </c>
      <c r="C4" s="1768" t="s">
        <v>98</v>
      </c>
      <c r="D4" s="1768" t="s">
        <v>893</v>
      </c>
      <c r="E4" s="1768" t="s">
        <v>95</v>
      </c>
      <c r="F4" s="1768" t="s">
        <v>894</v>
      </c>
    </row>
    <row r="5" spans="1:6" ht="15.75" customHeight="1" x14ac:dyDescent="0.2">
      <c r="A5" s="1762" t="s">
        <v>1627</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204" t="s">
        <v>1814</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1"/>
  <sheetViews>
    <sheetView workbookViewId="0">
      <selection sqref="A1:F1"/>
    </sheetView>
  </sheetViews>
  <sheetFormatPr defaultRowHeight="12.75" x14ac:dyDescent="0.2"/>
  <cols>
    <col min="1" max="1" width="23.85546875" style="1291" customWidth="1"/>
    <col min="2" max="6" width="11.5703125" style="1291" customWidth="1"/>
    <col min="7" max="16384" width="9.140625" style="1291"/>
  </cols>
  <sheetData>
    <row r="1" spans="1:7" ht="15.75" customHeight="1" x14ac:dyDescent="0.3">
      <c r="A1" s="2110" t="s">
        <v>2038</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59.2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195" t="s">
        <v>1815</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sqref="A1:F1"/>
    </sheetView>
  </sheetViews>
  <sheetFormatPr defaultRowHeight="12.75" x14ac:dyDescent="0.2"/>
  <cols>
    <col min="1" max="1" width="34.85546875" style="1160" customWidth="1"/>
    <col min="2" max="2" width="3.85546875" style="1160" hidden="1" customWidth="1"/>
    <col min="3" max="6" width="11.140625" style="1160" customWidth="1"/>
    <col min="7" max="9" width="9.28515625" style="1160" hidden="1" customWidth="1"/>
    <col min="10" max="16384" width="9.140625" style="1160"/>
  </cols>
  <sheetData>
    <row r="1" spans="1:9" ht="16.5" x14ac:dyDescent="0.3">
      <c r="A1" s="2038" t="s">
        <v>1224</v>
      </c>
      <c r="B1" s="2039"/>
      <c r="C1" s="2039"/>
      <c r="D1" s="2039"/>
      <c r="E1" s="2039"/>
      <c r="F1" s="2040"/>
      <c r="G1" s="1689"/>
      <c r="H1" s="1690"/>
      <c r="I1" s="1691"/>
    </row>
    <row r="2" spans="1:9" x14ac:dyDescent="0.2">
      <c r="A2" s="853"/>
      <c r="B2" s="852"/>
      <c r="C2" s="852"/>
      <c r="D2" s="852"/>
      <c r="E2" s="2036" t="s">
        <v>860</v>
      </c>
      <c r="F2" s="2037"/>
      <c r="G2" s="1689"/>
      <c r="H2" s="1690"/>
      <c r="I2" s="1691"/>
    </row>
    <row r="3" spans="1:9" x14ac:dyDescent="0.2">
      <c r="A3" s="2116" t="s">
        <v>35</v>
      </c>
      <c r="B3" s="2116" t="s">
        <v>128</v>
      </c>
      <c r="C3" s="1277" t="s">
        <v>1673</v>
      </c>
      <c r="D3" s="1277" t="s">
        <v>1621</v>
      </c>
      <c r="E3" s="1277" t="s">
        <v>1618</v>
      </c>
      <c r="F3" s="1277" t="s">
        <v>1619</v>
      </c>
      <c r="G3" s="1785"/>
      <c r="H3" s="1690"/>
      <c r="I3" s="1691"/>
    </row>
    <row r="4" spans="1:9" x14ac:dyDescent="0.2">
      <c r="A4" s="2033"/>
      <c r="B4" s="2033"/>
      <c r="C4" s="1678" t="s">
        <v>95</v>
      </c>
      <c r="D4" s="1678" t="s">
        <v>95</v>
      </c>
      <c r="E4" s="1678" t="s">
        <v>95</v>
      </c>
      <c r="F4" s="1678" t="s">
        <v>95</v>
      </c>
      <c r="G4" s="1785"/>
      <c r="H4" s="1690"/>
      <c r="I4" s="1691"/>
    </row>
    <row r="5" spans="1:9" x14ac:dyDescent="0.2">
      <c r="A5" s="1682"/>
      <c r="B5" s="1822"/>
      <c r="C5" s="1817" t="s">
        <v>1067</v>
      </c>
      <c r="D5" s="1247" t="s">
        <v>1067</v>
      </c>
      <c r="E5" s="1817" t="s">
        <v>1067</v>
      </c>
      <c r="F5" s="1817" t="s">
        <v>1067</v>
      </c>
      <c r="G5" s="1689"/>
      <c r="H5" s="1690"/>
      <c r="I5" s="1691"/>
    </row>
    <row r="6" spans="1:9" x14ac:dyDescent="0.2">
      <c r="A6" s="1686" t="s">
        <v>1816</v>
      </c>
      <c r="B6" s="1687"/>
      <c r="C6" s="1688"/>
      <c r="D6" s="1688"/>
      <c r="E6" s="1688"/>
      <c r="F6" s="1688"/>
      <c r="G6" s="1785"/>
      <c r="H6" s="1690"/>
      <c r="I6" s="1691"/>
    </row>
    <row r="7" spans="1:9" x14ac:dyDescent="0.2">
      <c r="A7" s="1693" t="s">
        <v>486</v>
      </c>
      <c r="B7" s="1687"/>
      <c r="C7" s="1694">
        <v>2895485</v>
      </c>
      <c r="D7" s="1694">
        <v>2684568</v>
      </c>
      <c r="E7" s="1694">
        <v>2845684</v>
      </c>
      <c r="F7" s="1694">
        <v>2235452</v>
      </c>
      <c r="G7" s="1823"/>
      <c r="H7" s="1824"/>
      <c r="I7" s="1825"/>
    </row>
    <row r="8" spans="1:9" x14ac:dyDescent="0.2">
      <c r="A8" s="1703" t="s">
        <v>466</v>
      </c>
      <c r="B8" s="1687"/>
      <c r="C8" s="1699">
        <f t="shared" ref="C8:I8" si="0">SUM(C7)</f>
        <v>2895485</v>
      </c>
      <c r="D8" s="1699">
        <f t="shared" si="0"/>
        <v>2684568</v>
      </c>
      <c r="E8" s="1699">
        <f t="shared" si="0"/>
        <v>2845684</v>
      </c>
      <c r="F8" s="1699">
        <f t="shared" si="0"/>
        <v>2235452</v>
      </c>
      <c r="G8" s="1785">
        <f t="shared" si="0"/>
        <v>0</v>
      </c>
      <c r="H8" s="1690">
        <f t="shared" si="0"/>
        <v>0</v>
      </c>
      <c r="I8" s="1691">
        <f t="shared" si="0"/>
        <v>0</v>
      </c>
    </row>
    <row r="9" spans="1:9" x14ac:dyDescent="0.2">
      <c r="A9" s="1703" t="s">
        <v>751</v>
      </c>
      <c r="B9" s="1687"/>
      <c r="C9" s="1793">
        <f>C8/C18</f>
        <v>0.50929796811836248</v>
      </c>
      <c r="D9" s="1793">
        <f>D8/D18</f>
        <v>0.4710208453684489</v>
      </c>
      <c r="E9" s="1793">
        <f>E8/E18</f>
        <v>0.51521142353823535</v>
      </c>
      <c r="F9" s="1793">
        <f>F8/F18</f>
        <v>0.44791272296809714</v>
      </c>
      <c r="G9" s="1785"/>
      <c r="H9" s="1690"/>
      <c r="I9" s="1691"/>
    </row>
    <row r="10" spans="1:9" x14ac:dyDescent="0.2">
      <c r="A10" s="1686" t="s">
        <v>1817</v>
      </c>
      <c r="B10" s="1687"/>
      <c r="C10" s="1688"/>
      <c r="D10" s="1688"/>
      <c r="E10" s="1688"/>
      <c r="F10" s="1688"/>
      <c r="G10" s="1785"/>
      <c r="H10" s="1690"/>
      <c r="I10" s="1691"/>
    </row>
    <row r="11" spans="1:9" x14ac:dyDescent="0.2">
      <c r="A11" s="1693" t="s">
        <v>487</v>
      </c>
      <c r="B11" s="1687"/>
      <c r="C11" s="1694">
        <v>654845</v>
      </c>
      <c r="D11" s="1694">
        <v>546845</v>
      </c>
      <c r="E11" s="1694">
        <v>564825</v>
      </c>
      <c r="F11" s="1694">
        <v>523455</v>
      </c>
      <c r="G11" s="1786"/>
      <c r="H11" s="1696"/>
      <c r="I11" s="1697"/>
    </row>
    <row r="12" spans="1:9" x14ac:dyDescent="0.2">
      <c r="A12" s="1693" t="s">
        <v>488</v>
      </c>
      <c r="B12" s="1687"/>
      <c r="C12" s="1694">
        <v>865486</v>
      </c>
      <c r="D12" s="1694">
        <v>845648</v>
      </c>
      <c r="E12" s="1694">
        <v>486545</v>
      </c>
      <c r="F12" s="1694">
        <v>864585</v>
      </c>
      <c r="G12" s="1786"/>
      <c r="H12" s="1696"/>
      <c r="I12" s="1697"/>
    </row>
    <row r="13" spans="1:9" x14ac:dyDescent="0.2">
      <c r="A13" s="1693" t="s">
        <v>489</v>
      </c>
      <c r="B13" s="1687"/>
      <c r="C13" s="1694">
        <v>654845</v>
      </c>
      <c r="D13" s="1694">
        <v>546845</v>
      </c>
      <c r="E13" s="1694">
        <v>564825</v>
      </c>
      <c r="F13" s="1694">
        <v>523455</v>
      </c>
      <c r="G13" s="1786"/>
      <c r="H13" s="1696"/>
      <c r="I13" s="1697"/>
    </row>
    <row r="14" spans="1:9" x14ac:dyDescent="0.2">
      <c r="A14" s="1693" t="s">
        <v>490</v>
      </c>
      <c r="B14" s="1687"/>
      <c r="C14" s="1694">
        <v>502133.50000000006</v>
      </c>
      <c r="D14" s="1694">
        <v>952110.50000000012</v>
      </c>
      <c r="E14" s="1694">
        <v>937909.50000000012</v>
      </c>
      <c r="F14" s="1694">
        <v>720329.5</v>
      </c>
      <c r="G14" s="1786"/>
      <c r="H14" s="1696"/>
      <c r="I14" s="1697"/>
    </row>
    <row r="15" spans="1:9" x14ac:dyDescent="0.2">
      <c r="A15" s="1693" t="s">
        <v>491</v>
      </c>
      <c r="B15" s="1687"/>
      <c r="C15" s="1694">
        <v>112453</v>
      </c>
      <c r="D15" s="1694">
        <v>123451</v>
      </c>
      <c r="E15" s="1694">
        <v>123544</v>
      </c>
      <c r="F15" s="1694">
        <v>123544</v>
      </c>
      <c r="G15" s="1786"/>
      <c r="H15" s="1696"/>
      <c r="I15" s="1697"/>
    </row>
    <row r="16" spans="1:9" x14ac:dyDescent="0.2">
      <c r="A16" s="1703" t="s">
        <v>470</v>
      </c>
      <c r="B16" s="1687"/>
      <c r="C16" s="1699">
        <f t="shared" ref="C16:I16" si="1">SUM(C11:C15)</f>
        <v>2789762.5</v>
      </c>
      <c r="D16" s="1699">
        <f t="shared" si="1"/>
        <v>3014899.5</v>
      </c>
      <c r="E16" s="1699">
        <f t="shared" si="1"/>
        <v>2677648.5</v>
      </c>
      <c r="F16" s="1699">
        <f t="shared" si="1"/>
        <v>2755368.5</v>
      </c>
      <c r="G16" s="1792">
        <f t="shared" si="1"/>
        <v>0</v>
      </c>
      <c r="H16" s="1706">
        <f t="shared" si="1"/>
        <v>0</v>
      </c>
      <c r="I16" s="1707">
        <f t="shared" si="1"/>
        <v>0</v>
      </c>
    </row>
    <row r="17" spans="1:9" x14ac:dyDescent="0.2">
      <c r="A17" s="1703" t="s">
        <v>752</v>
      </c>
      <c r="B17" s="1687"/>
      <c r="C17" s="1793">
        <f>C16/C18</f>
        <v>0.49070203188163752</v>
      </c>
      <c r="D17" s="1793">
        <f>D16/D18</f>
        <v>0.5289791546315511</v>
      </c>
      <c r="E17" s="1793">
        <f>E16/E18</f>
        <v>0.48478857646176471</v>
      </c>
      <c r="F17" s="1793">
        <f>F16/F18</f>
        <v>0.55208727703190286</v>
      </c>
      <c r="G17" s="1788"/>
      <c r="H17" s="1701"/>
      <c r="I17" s="1702"/>
    </row>
    <row r="18" spans="1:9" x14ac:dyDescent="0.2">
      <c r="A18" s="1708" t="s">
        <v>435</v>
      </c>
      <c r="B18" s="1709" t="e">
        <f>#REF!</f>
        <v>#REF!</v>
      </c>
      <c r="C18" s="1710">
        <f t="shared" ref="C18:I18" si="2">C8+C16</f>
        <v>5685247.5</v>
      </c>
      <c r="D18" s="1710">
        <f t="shared" si="2"/>
        <v>5699467.5</v>
      </c>
      <c r="E18" s="1710">
        <f t="shared" si="2"/>
        <v>5523332.5</v>
      </c>
      <c r="F18" s="1710">
        <f t="shared" si="2"/>
        <v>4990820.5</v>
      </c>
      <c r="G18" s="1796">
        <f t="shared" si="2"/>
        <v>0</v>
      </c>
      <c r="H18" s="1712">
        <f t="shared" si="2"/>
        <v>0</v>
      </c>
      <c r="I18" s="1713">
        <f t="shared" si="2"/>
        <v>0</v>
      </c>
    </row>
    <row r="19" spans="1:9" x14ac:dyDescent="0.2">
      <c r="A19" s="1166"/>
      <c r="B19" s="1167"/>
      <c r="C19" s="1167"/>
      <c r="D19" s="1167"/>
      <c r="E19" s="1991" t="s">
        <v>2039</v>
      </c>
      <c r="F19" s="1992"/>
    </row>
  </sheetData>
  <mergeCells count="5">
    <mergeCell ref="E19:F19"/>
    <mergeCell ref="A1:F1"/>
    <mergeCell ref="A3:A4"/>
    <mergeCell ref="B3:B4"/>
    <mergeCell ref="E2:F2"/>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4"/>
  <sheetViews>
    <sheetView workbookViewId="0">
      <selection sqref="A1:G1"/>
    </sheetView>
  </sheetViews>
  <sheetFormatPr defaultRowHeight="12.75" x14ac:dyDescent="0.2"/>
  <cols>
    <col min="1" max="1" width="30" style="1160" customWidth="1"/>
    <col min="2" max="16384" width="9.140625" style="1160"/>
  </cols>
  <sheetData>
    <row r="1" spans="1:7" x14ac:dyDescent="0.2">
      <c r="A1" s="2117" t="s">
        <v>1225</v>
      </c>
      <c r="B1" s="2118"/>
      <c r="C1" s="2118"/>
      <c r="D1" s="2118"/>
      <c r="E1" s="2118"/>
      <c r="F1" s="2118"/>
      <c r="G1" s="2119"/>
    </row>
    <row r="2" spans="1:7" x14ac:dyDescent="0.2">
      <c r="A2" s="853"/>
      <c r="B2" s="852"/>
      <c r="C2" s="852"/>
      <c r="D2" s="852"/>
      <c r="E2" s="852"/>
      <c r="F2" s="2036" t="s">
        <v>860</v>
      </c>
      <c r="G2" s="2037"/>
    </row>
    <row r="3" spans="1:7" x14ac:dyDescent="0.2">
      <c r="A3" s="2033" t="s">
        <v>35</v>
      </c>
      <c r="B3" s="1247" t="s">
        <v>1673</v>
      </c>
      <c r="C3" s="1247" t="s">
        <v>1621</v>
      </c>
      <c r="D3" s="1247" t="s">
        <v>1618</v>
      </c>
      <c r="E3" s="2034" t="s">
        <v>1619</v>
      </c>
      <c r="F3" s="2034"/>
      <c r="G3" s="2034"/>
    </row>
    <row r="4" spans="1:7" ht="25.5" x14ac:dyDescent="0.2">
      <c r="A4" s="2104"/>
      <c r="B4" s="1678" t="s">
        <v>95</v>
      </c>
      <c r="C4" s="1678" t="s">
        <v>95</v>
      </c>
      <c r="D4" s="1678" t="s">
        <v>95</v>
      </c>
      <c r="E4" s="1678" t="s">
        <v>98</v>
      </c>
      <c r="F4" s="1678" t="s">
        <v>540</v>
      </c>
      <c r="G4" s="1678" t="s">
        <v>95</v>
      </c>
    </row>
    <row r="5" spans="1:7" x14ac:dyDescent="0.2">
      <c r="A5" s="1682"/>
      <c r="B5" s="1800" t="s">
        <v>1067</v>
      </c>
      <c r="C5" s="1800" t="s">
        <v>1067</v>
      </c>
      <c r="D5" s="1800" t="s">
        <v>1067</v>
      </c>
      <c r="E5" s="1800" t="s">
        <v>1067</v>
      </c>
      <c r="F5" s="1800" t="s">
        <v>1067</v>
      </c>
      <c r="G5" s="1247" t="s">
        <v>1067</v>
      </c>
    </row>
    <row r="6" spans="1:7" ht="12.75" customHeight="1" x14ac:dyDescent="0.2">
      <c r="A6" s="1801" t="s">
        <v>727</v>
      </c>
      <c r="B6" s="1710"/>
      <c r="C6" s="1710"/>
      <c r="D6" s="1710"/>
      <c r="E6" s="1710"/>
      <c r="F6" s="1710"/>
      <c r="G6" s="1710"/>
    </row>
    <row r="7" spans="1:7" ht="12.75" customHeight="1" x14ac:dyDescent="0.2">
      <c r="A7" s="1803" t="s">
        <v>729</v>
      </c>
      <c r="B7" s="1804">
        <v>100000000</v>
      </c>
      <c r="C7" s="1804">
        <v>100000000</v>
      </c>
      <c r="D7" s="1804">
        <v>100000000</v>
      </c>
      <c r="E7" s="1804">
        <v>100000000</v>
      </c>
      <c r="F7" s="1804">
        <v>100000000</v>
      </c>
      <c r="G7" s="1804">
        <v>100000000</v>
      </c>
    </row>
    <row r="8" spans="1:7" ht="12.75" customHeight="1" x14ac:dyDescent="0.2">
      <c r="A8" s="1805" t="s">
        <v>731</v>
      </c>
      <c r="B8" s="1688">
        <v>25000000</v>
      </c>
      <c r="C8" s="1688">
        <v>25000000</v>
      </c>
      <c r="D8" s="1688">
        <v>25000000</v>
      </c>
      <c r="E8" s="1688">
        <v>25000000</v>
      </c>
      <c r="F8" s="1688">
        <v>25000000</v>
      </c>
      <c r="G8" s="1688">
        <v>25000000</v>
      </c>
    </row>
    <row r="9" spans="1:7" ht="25.5" x14ac:dyDescent="0.2">
      <c r="A9" s="1806" t="s">
        <v>730</v>
      </c>
      <c r="B9" s="1807">
        <f t="shared" ref="B9:G9" si="0">B8/B7</f>
        <v>0.25</v>
      </c>
      <c r="C9" s="1807">
        <f t="shared" si="0"/>
        <v>0.25</v>
      </c>
      <c r="D9" s="1807">
        <f t="shared" si="0"/>
        <v>0.25</v>
      </c>
      <c r="E9" s="1807">
        <f t="shared" si="0"/>
        <v>0.25</v>
      </c>
      <c r="F9" s="1807">
        <f t="shared" si="0"/>
        <v>0.25</v>
      </c>
      <c r="G9" s="1807">
        <f t="shared" si="0"/>
        <v>0.25</v>
      </c>
    </row>
    <row r="10" spans="1:7" x14ac:dyDescent="0.2">
      <c r="A10" s="1808" t="s">
        <v>728</v>
      </c>
      <c r="B10" s="1809"/>
      <c r="C10" s="1809"/>
      <c r="D10" s="1809"/>
      <c r="E10" s="1809"/>
      <c r="F10" s="1809"/>
      <c r="G10" s="1809"/>
    </row>
    <row r="11" spans="1:7" ht="12.75" customHeight="1" x14ac:dyDescent="0.2">
      <c r="A11" s="1803" t="s">
        <v>729</v>
      </c>
      <c r="B11" s="1804">
        <v>100000000</v>
      </c>
      <c r="C11" s="1804">
        <v>100000000</v>
      </c>
      <c r="D11" s="1804">
        <v>100000000</v>
      </c>
      <c r="E11" s="1804">
        <v>100000000</v>
      </c>
      <c r="F11" s="1804">
        <v>100000000</v>
      </c>
      <c r="G11" s="1804">
        <v>100000000</v>
      </c>
    </row>
    <row r="12" spans="1:7" ht="12.75" customHeight="1" x14ac:dyDescent="0.2">
      <c r="A12" s="1805" t="s">
        <v>732</v>
      </c>
      <c r="B12" s="1688">
        <v>25000000</v>
      </c>
      <c r="C12" s="1688">
        <v>25000000</v>
      </c>
      <c r="D12" s="1688">
        <v>25000000</v>
      </c>
      <c r="E12" s="1688">
        <v>25000000</v>
      </c>
      <c r="F12" s="1688">
        <v>25000000</v>
      </c>
      <c r="G12" s="1688">
        <v>25000000</v>
      </c>
    </row>
    <row r="13" spans="1:7" ht="25.5" x14ac:dyDescent="0.2">
      <c r="A13" s="1806" t="s">
        <v>733</v>
      </c>
      <c r="B13" s="1807">
        <f t="shared" ref="B13:G13" si="1">B12/B11</f>
        <v>0.25</v>
      </c>
      <c r="C13" s="1807">
        <f t="shared" si="1"/>
        <v>0.25</v>
      </c>
      <c r="D13" s="1807">
        <f t="shared" si="1"/>
        <v>0.25</v>
      </c>
      <c r="E13" s="1807">
        <f t="shared" si="1"/>
        <v>0.25</v>
      </c>
      <c r="F13" s="1807">
        <f t="shared" si="1"/>
        <v>0.25</v>
      </c>
      <c r="G13" s="1807">
        <f t="shared" si="1"/>
        <v>0.25</v>
      </c>
    </row>
    <row r="14" spans="1:7" x14ac:dyDescent="0.2">
      <c r="A14" s="1166"/>
      <c r="B14" s="1167"/>
      <c r="C14" s="1167"/>
      <c r="D14" s="1167"/>
      <c r="E14" s="1167"/>
      <c r="F14" s="1991" t="s">
        <v>1818</v>
      </c>
      <c r="G14" s="1992"/>
    </row>
  </sheetData>
  <mergeCells count="5">
    <mergeCell ref="A1:G1"/>
    <mergeCell ref="F2:G2"/>
    <mergeCell ref="A3:A4"/>
    <mergeCell ref="E3:G3"/>
    <mergeCell ref="F14:G1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23"/>
  <sheetViews>
    <sheetView workbookViewId="0">
      <selection sqref="A1:J1"/>
    </sheetView>
  </sheetViews>
  <sheetFormatPr defaultRowHeight="12.75" x14ac:dyDescent="0.2"/>
  <cols>
    <col min="1" max="1" width="44.7109375" style="1291" customWidth="1"/>
    <col min="2" max="2" width="43.85546875" style="1291" customWidth="1"/>
    <col min="3" max="8" width="15.7109375" style="1291" customWidth="1"/>
    <col min="9" max="10" width="15.85546875" style="1291" customWidth="1"/>
    <col min="11" max="16384" width="9.140625" style="1291"/>
  </cols>
  <sheetData>
    <row r="1" spans="1:10" ht="16.5" x14ac:dyDescent="0.3">
      <c r="A1" s="2050" t="s">
        <v>1177</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730" t="s">
        <v>96</v>
      </c>
      <c r="D3" s="1731" t="s">
        <v>95</v>
      </c>
      <c r="E3" s="2057" t="s">
        <v>96</v>
      </c>
      <c r="F3" s="2058"/>
      <c r="G3" s="1728" t="s">
        <v>95</v>
      </c>
      <c r="H3" s="2057" t="s">
        <v>96</v>
      </c>
      <c r="I3" s="2059"/>
      <c r="J3" s="2058"/>
    </row>
    <row r="4" spans="1:10" x14ac:dyDescent="0.2">
      <c r="A4" s="1732" t="s">
        <v>1107</v>
      </c>
      <c r="B4" s="2056"/>
      <c r="C4" s="1731" t="s">
        <v>1469</v>
      </c>
      <c r="D4" s="1733"/>
      <c r="E4" s="1734" t="s">
        <v>1470</v>
      </c>
      <c r="F4" s="1735" t="s">
        <v>1468</v>
      </c>
      <c r="G4" s="1731"/>
      <c r="H4" s="1736" t="s">
        <v>1468</v>
      </c>
      <c r="I4" s="1736" t="s">
        <v>1468</v>
      </c>
      <c r="J4" s="1294"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120" t="s">
        <v>1124</v>
      </c>
      <c r="B6" s="2121"/>
      <c r="C6" s="2121"/>
      <c r="D6" s="2122"/>
      <c r="E6" s="2121"/>
      <c r="F6" s="2121"/>
      <c r="G6" s="2121"/>
      <c r="H6" s="2121"/>
      <c r="I6" s="2121"/>
      <c r="J6" s="2123"/>
    </row>
    <row r="7" spans="1:10" ht="38.25" x14ac:dyDescent="0.2">
      <c r="A7" s="1826" t="s">
        <v>1149</v>
      </c>
      <c r="B7" s="1820" t="s">
        <v>1474</v>
      </c>
      <c r="C7" s="1821" t="s">
        <v>1475</v>
      </c>
      <c r="D7" s="1814" t="s">
        <v>2040</v>
      </c>
      <c r="E7" s="1814" t="s">
        <v>2040</v>
      </c>
      <c r="F7" s="1814" t="s">
        <v>2040</v>
      </c>
      <c r="G7" s="1814" t="s">
        <v>2040</v>
      </c>
      <c r="H7" s="1814" t="s">
        <v>2040</v>
      </c>
      <c r="I7" s="1814" t="s">
        <v>2040</v>
      </c>
      <c r="J7" s="1814" t="s">
        <v>2040</v>
      </c>
    </row>
    <row r="8" spans="1:10" ht="38.25" x14ac:dyDescent="0.2">
      <c r="A8" s="1826" t="s">
        <v>1294</v>
      </c>
      <c r="B8" s="1820" t="s">
        <v>1295</v>
      </c>
      <c r="C8" s="1827" t="s">
        <v>1819</v>
      </c>
      <c r="D8" s="1827" t="s">
        <v>1820</v>
      </c>
      <c r="E8" s="1827" t="s">
        <v>1821</v>
      </c>
      <c r="F8" s="1827" t="s">
        <v>1821</v>
      </c>
      <c r="G8" s="1827" t="s">
        <v>1822</v>
      </c>
      <c r="H8" s="1827" t="s">
        <v>1823</v>
      </c>
      <c r="I8" s="1827" t="s">
        <v>1824</v>
      </c>
      <c r="J8" s="1827" t="s">
        <v>1824</v>
      </c>
    </row>
    <row r="9" spans="1:10" ht="37.5" customHeight="1" x14ac:dyDescent="0.2">
      <c r="A9" s="1826" t="s">
        <v>1504</v>
      </c>
      <c r="B9" s="1820" t="s">
        <v>1505</v>
      </c>
      <c r="C9" s="1828" t="s">
        <v>2041</v>
      </c>
      <c r="D9" s="1828" t="s">
        <v>2042</v>
      </c>
      <c r="E9" s="1828" t="s">
        <v>2043</v>
      </c>
      <c r="F9" s="1828" t="s">
        <v>2043</v>
      </c>
      <c r="G9" s="1828" t="s">
        <v>2044</v>
      </c>
      <c r="H9" s="1828" t="s">
        <v>2045</v>
      </c>
      <c r="I9" s="1828" t="s">
        <v>2046</v>
      </c>
      <c r="J9" s="1828" t="s">
        <v>2046</v>
      </c>
    </row>
    <row r="10" spans="1:10" ht="25.5" x14ac:dyDescent="0.2">
      <c r="A10" s="1826" t="s">
        <v>1507</v>
      </c>
      <c r="B10" s="1813" t="s">
        <v>1506</v>
      </c>
      <c r="C10" s="1828" t="s">
        <v>1825</v>
      </c>
      <c r="D10" s="1828" t="s">
        <v>1826</v>
      </c>
      <c r="E10" s="1828" t="s">
        <v>1827</v>
      </c>
      <c r="F10" s="1828" t="s">
        <v>1827</v>
      </c>
      <c r="G10" s="1828" t="s">
        <v>1828</v>
      </c>
      <c r="H10" s="1828" t="s">
        <v>1829</v>
      </c>
      <c r="I10" s="1828" t="s">
        <v>1508</v>
      </c>
      <c r="J10" s="1828" t="s">
        <v>1830</v>
      </c>
    </row>
    <row r="11" spans="1:10" x14ac:dyDescent="0.2">
      <c r="A11" s="1813"/>
      <c r="B11" s="1813"/>
      <c r="C11" s="1813"/>
      <c r="D11" s="1813"/>
      <c r="E11" s="1813"/>
      <c r="F11" s="1813"/>
      <c r="G11" s="1813"/>
      <c r="H11" s="1813"/>
      <c r="I11" s="1813"/>
      <c r="J11" s="1813"/>
    </row>
    <row r="12" spans="1:10" x14ac:dyDescent="0.2">
      <c r="A12" s="1813"/>
      <c r="B12" s="1813"/>
      <c r="C12" s="1813"/>
      <c r="D12" s="1813"/>
      <c r="E12" s="1813"/>
      <c r="F12" s="1813"/>
      <c r="G12" s="1813"/>
      <c r="H12" s="1813"/>
      <c r="I12" s="1813"/>
      <c r="J12" s="1813"/>
    </row>
    <row r="13" spans="1:10" x14ac:dyDescent="0.2">
      <c r="A13" s="1813"/>
      <c r="B13" s="1813"/>
      <c r="C13" s="1813"/>
      <c r="D13" s="1813"/>
      <c r="E13" s="1813"/>
      <c r="F13" s="1813"/>
      <c r="G13" s="1813"/>
      <c r="H13" s="1813"/>
      <c r="I13" s="1813"/>
      <c r="J13" s="1813"/>
    </row>
    <row r="14" spans="1:10" x14ac:dyDescent="0.2">
      <c r="A14" s="1813"/>
      <c r="B14" s="1813"/>
      <c r="C14" s="1813"/>
      <c r="D14" s="1813"/>
      <c r="E14" s="1813"/>
      <c r="F14" s="1813"/>
      <c r="G14" s="1813"/>
      <c r="H14" s="1813"/>
      <c r="I14" s="1813"/>
      <c r="J14" s="1813"/>
    </row>
    <row r="15" spans="1:10" x14ac:dyDescent="0.2">
      <c r="A15" s="1813"/>
      <c r="B15" s="1813"/>
      <c r="C15" s="1813"/>
      <c r="D15" s="1813"/>
      <c r="E15" s="1813"/>
      <c r="F15" s="1813"/>
      <c r="G15" s="1813"/>
      <c r="H15" s="1813"/>
      <c r="I15" s="1813"/>
      <c r="J15" s="1813"/>
    </row>
    <row r="16" spans="1:10" x14ac:dyDescent="0.2">
      <c r="A16" s="1813"/>
      <c r="B16" s="1813"/>
      <c r="C16" s="1813"/>
      <c r="D16" s="1813"/>
      <c r="E16" s="1813"/>
      <c r="F16" s="1813"/>
      <c r="G16" s="1813"/>
      <c r="H16" s="1813"/>
      <c r="I16" s="1813"/>
      <c r="J16" s="1813"/>
    </row>
    <row r="17" spans="1:10" x14ac:dyDescent="0.2">
      <c r="A17" s="1813"/>
      <c r="B17" s="1813"/>
      <c r="C17" s="1813"/>
      <c r="D17" s="1813"/>
      <c r="E17" s="1813"/>
      <c r="F17" s="1813"/>
      <c r="G17" s="1813"/>
      <c r="H17" s="1813"/>
      <c r="I17" s="1813"/>
      <c r="J17" s="1813"/>
    </row>
    <row r="18" spans="1:10" x14ac:dyDescent="0.2">
      <c r="A18" s="1813"/>
      <c r="B18" s="1813"/>
      <c r="C18" s="1813"/>
      <c r="D18" s="1813"/>
      <c r="E18" s="1813"/>
      <c r="F18" s="1813"/>
      <c r="G18" s="1813"/>
      <c r="H18" s="1813"/>
      <c r="I18" s="1813"/>
      <c r="J18" s="1813"/>
    </row>
    <row r="19" spans="1:10" x14ac:dyDescent="0.2">
      <c r="A19" s="1813"/>
      <c r="B19" s="1813"/>
      <c r="C19" s="1813"/>
      <c r="D19" s="1813"/>
      <c r="E19" s="1813"/>
      <c r="F19" s="1813"/>
      <c r="G19" s="1813"/>
      <c r="H19" s="1813"/>
      <c r="I19" s="1813"/>
      <c r="J19" s="1813"/>
    </row>
    <row r="20" spans="1:10" x14ac:dyDescent="0.2">
      <c r="A20" s="1813"/>
      <c r="B20" s="1813"/>
      <c r="C20" s="1813"/>
      <c r="D20" s="1813"/>
      <c r="E20" s="1813"/>
      <c r="F20" s="1813"/>
      <c r="G20" s="1813"/>
      <c r="H20" s="1813"/>
      <c r="I20" s="1813"/>
      <c r="J20" s="1813"/>
    </row>
    <row r="21" spans="1:10" x14ac:dyDescent="0.2">
      <c r="A21" s="1813"/>
      <c r="B21" s="1813"/>
      <c r="C21" s="1813"/>
      <c r="D21" s="1813"/>
      <c r="E21" s="1813"/>
      <c r="F21" s="1813"/>
      <c r="G21" s="1813"/>
      <c r="H21" s="1813"/>
      <c r="I21" s="1813"/>
      <c r="J21" s="1813"/>
    </row>
    <row r="22" spans="1:10" x14ac:dyDescent="0.2">
      <c r="A22" s="1813"/>
      <c r="B22" s="1813"/>
      <c r="C22" s="1813"/>
      <c r="D22" s="1813"/>
      <c r="E22" s="1813"/>
      <c r="F22" s="1813"/>
      <c r="G22" s="1813"/>
      <c r="H22" s="1813"/>
      <c r="I22" s="1813"/>
      <c r="J22" s="1815"/>
    </row>
    <row r="23" spans="1:10" ht="39.75" customHeight="1" x14ac:dyDescent="0.2">
      <c r="A23" s="2048" t="s">
        <v>2026</v>
      </c>
      <c r="B23" s="2049"/>
      <c r="C23" s="2049"/>
      <c r="D23" s="2049"/>
      <c r="E23" s="2049"/>
      <c r="F23" s="2049"/>
      <c r="G23" s="2049"/>
      <c r="H23" s="2049"/>
      <c r="I23" s="2049"/>
      <c r="J23" s="1366" t="s">
        <v>1831</v>
      </c>
    </row>
  </sheetData>
  <mergeCells count="9">
    <mergeCell ref="A6:J6"/>
    <mergeCell ref="A23:I23"/>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14"/>
  <sheetViews>
    <sheetView showGridLines="0" workbookViewId="0">
      <selection sqref="A1:G1"/>
    </sheetView>
  </sheetViews>
  <sheetFormatPr defaultRowHeight="15" x14ac:dyDescent="0.25"/>
  <cols>
    <col min="1" max="1" width="11" customWidth="1"/>
    <col min="2" max="2" width="12.28515625" customWidth="1"/>
    <col min="3" max="3" width="15.7109375" customWidth="1"/>
    <col min="4" max="4" width="12.85546875" customWidth="1"/>
    <col min="5" max="5" width="13.5703125" customWidth="1"/>
    <col min="6" max="6" width="12.28515625" customWidth="1"/>
    <col min="7" max="7" width="9.42578125" customWidth="1"/>
  </cols>
  <sheetData>
    <row r="1" spans="1:10" s="2" customFormat="1" ht="16.5" x14ac:dyDescent="0.3">
      <c r="A1" s="1990" t="s">
        <v>767</v>
      </c>
      <c r="B1" s="1990"/>
      <c r="C1" s="1990"/>
      <c r="D1" s="1990"/>
      <c r="E1" s="1990"/>
      <c r="F1" s="1990"/>
      <c r="G1" s="1990"/>
    </row>
    <row r="2" spans="1:10" ht="63.75" x14ac:dyDescent="0.25">
      <c r="A2" s="1161" t="s">
        <v>1</v>
      </c>
      <c r="B2" s="1162" t="s">
        <v>1262</v>
      </c>
      <c r="C2" s="1162" t="s">
        <v>1257</v>
      </c>
      <c r="D2" s="1162" t="s">
        <v>1258</v>
      </c>
      <c r="E2" s="1162" t="s">
        <v>1259</v>
      </c>
      <c r="F2" s="1162" t="s">
        <v>1260</v>
      </c>
      <c r="G2" s="1162" t="s">
        <v>1261</v>
      </c>
    </row>
    <row r="3" spans="1:10" x14ac:dyDescent="0.25">
      <c r="A3" s="1163" t="s">
        <v>1621</v>
      </c>
      <c r="B3" s="1164">
        <v>0.19</v>
      </c>
      <c r="C3" s="1165">
        <v>0.22</v>
      </c>
      <c r="D3" s="1165">
        <v>0.26</v>
      </c>
      <c r="E3" s="1165">
        <v>0.44</v>
      </c>
      <c r="F3" s="1165">
        <v>0.1</v>
      </c>
      <c r="G3" s="1165">
        <v>0.27</v>
      </c>
    </row>
    <row r="4" spans="1:10" x14ac:dyDescent="0.25">
      <c r="A4" s="1163" t="s">
        <v>1618</v>
      </c>
      <c r="B4" s="1164">
        <v>0.2</v>
      </c>
      <c r="C4" s="1165">
        <v>0.23</v>
      </c>
      <c r="D4" s="1165">
        <v>0.26</v>
      </c>
      <c r="E4" s="1165">
        <v>0.48</v>
      </c>
      <c r="F4" s="1165">
        <v>0.15</v>
      </c>
      <c r="G4" s="1165">
        <v>0.37</v>
      </c>
    </row>
    <row r="5" spans="1:10" x14ac:dyDescent="0.25">
      <c r="A5" s="1163" t="s">
        <v>1619</v>
      </c>
      <c r="B5" s="1164">
        <v>0.21</v>
      </c>
      <c r="C5" s="1165">
        <v>0.24</v>
      </c>
      <c r="D5" s="1165">
        <v>0.26</v>
      </c>
      <c r="E5" s="1165">
        <v>0.52</v>
      </c>
      <c r="F5" s="1165">
        <v>0.2</v>
      </c>
      <c r="G5" s="1165">
        <v>0.44</v>
      </c>
      <c r="H5" s="2"/>
    </row>
    <row r="6" spans="1:10" x14ac:dyDescent="0.25">
      <c r="A6" s="1166"/>
      <c r="B6" s="1167"/>
      <c r="C6" s="1167"/>
      <c r="D6" s="1167"/>
      <c r="E6" s="1167"/>
      <c r="F6" s="1991" t="s">
        <v>1705</v>
      </c>
      <c r="G6" s="1992"/>
    </row>
    <row r="14" spans="1:10" x14ac:dyDescent="0.25">
      <c r="J14" s="9"/>
    </row>
  </sheetData>
  <mergeCells count="2">
    <mergeCell ref="A1:G1"/>
    <mergeCell ref="F6:G6"/>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36"/>
  <sheetViews>
    <sheetView workbookViewId="0">
      <selection sqref="A1:F1"/>
    </sheetView>
  </sheetViews>
  <sheetFormatPr defaultRowHeight="12.75" x14ac:dyDescent="0.2"/>
  <cols>
    <col min="1" max="1" width="9.140625" style="1760"/>
    <col min="2" max="2" width="17.140625" style="1761" customWidth="1"/>
    <col min="3" max="4" width="17.140625" style="1291" customWidth="1"/>
    <col min="5" max="5" width="18.42578125" style="1291" customWidth="1"/>
    <col min="6" max="6" width="17.140625" style="1291" customWidth="1"/>
    <col min="7" max="16384" width="9.140625" style="1291"/>
  </cols>
  <sheetData>
    <row r="1" spans="1:7" ht="16.5" x14ac:dyDescent="0.3">
      <c r="A1" s="2062" t="s">
        <v>1226</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64.5" customHeight="1" x14ac:dyDescent="0.2">
      <c r="A13" s="2068" t="s">
        <v>1832</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6"/>
      <c r="B87" s="1754"/>
      <c r="C87" s="1755"/>
      <c r="D87" s="1755"/>
      <c r="E87" s="1755"/>
    </row>
    <row r="88" spans="1:5" x14ac:dyDescent="0.2">
      <c r="A88" s="1756"/>
      <c r="B88" s="1754"/>
      <c r="C88" s="1755"/>
      <c r="D88" s="1755"/>
      <c r="E88" s="1755"/>
    </row>
    <row r="89" spans="1:5" x14ac:dyDescent="0.2">
      <c r="A89" s="1756"/>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36"/>
  <sheetViews>
    <sheetView workbookViewId="0">
      <selection sqref="A1:F1"/>
    </sheetView>
  </sheetViews>
  <sheetFormatPr defaultRowHeight="12.75" x14ac:dyDescent="0.2"/>
  <cols>
    <col min="1" max="1" width="9.140625" style="1760"/>
    <col min="2" max="2" width="17.140625" style="1761" customWidth="1"/>
    <col min="3" max="4" width="17.140625" style="1291" customWidth="1"/>
    <col min="5" max="5" width="18.42578125" style="1291" customWidth="1"/>
    <col min="6" max="6" width="17.140625" style="1291" customWidth="1"/>
    <col min="7" max="16384" width="9.140625" style="1291"/>
  </cols>
  <sheetData>
    <row r="1" spans="1:7" ht="16.5" x14ac:dyDescent="0.3">
      <c r="A1" s="2062" t="s">
        <v>1227</v>
      </c>
      <c r="B1" s="2062"/>
      <c r="C1" s="2062"/>
      <c r="D1" s="2062"/>
      <c r="E1" s="2062"/>
      <c r="F1" s="2062"/>
    </row>
    <row r="2" spans="1:7" ht="15.75" customHeight="1" x14ac:dyDescent="0.2">
      <c r="A2" s="2063" t="s">
        <v>903</v>
      </c>
      <c r="B2" s="1739" t="s">
        <v>1618</v>
      </c>
      <c r="C2" s="2065" t="s">
        <v>1619</v>
      </c>
      <c r="D2" s="2066"/>
      <c r="E2" s="2066"/>
      <c r="F2" s="2067"/>
    </row>
    <row r="3" spans="1:7" ht="32.25" customHeight="1" x14ac:dyDescent="0.2">
      <c r="A3" s="2064"/>
      <c r="B3" s="1740" t="s">
        <v>1194</v>
      </c>
      <c r="C3" s="1740" t="s">
        <v>1195</v>
      </c>
      <c r="D3" s="1740" t="s">
        <v>1194</v>
      </c>
      <c r="E3" s="1740" t="s">
        <v>1580</v>
      </c>
      <c r="F3" s="1741" t="s">
        <v>1581</v>
      </c>
      <c r="G3" s="1538"/>
    </row>
    <row r="4" spans="1:7"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65.25" customHeight="1" x14ac:dyDescent="0.2">
      <c r="A13" s="2068" t="s">
        <v>1833</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6"/>
      <c r="B87" s="1754"/>
      <c r="C87" s="1755"/>
      <c r="D87" s="1755"/>
      <c r="E87" s="1755"/>
    </row>
    <row r="88" spans="1:5" x14ac:dyDescent="0.2">
      <c r="A88" s="1756"/>
      <c r="B88" s="1754"/>
      <c r="C88" s="1755"/>
      <c r="D88" s="1755"/>
      <c r="E88" s="1755"/>
    </row>
    <row r="89" spans="1:5" x14ac:dyDescent="0.2">
      <c r="A89" s="1756"/>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2047</v>
      </c>
      <c r="B1" s="2073"/>
      <c r="C1" s="2073"/>
      <c r="D1" s="2073"/>
      <c r="E1" s="2073"/>
      <c r="F1" s="2074"/>
    </row>
    <row r="2" spans="1:6" x14ac:dyDescent="0.2">
      <c r="A2" s="2079" t="s">
        <v>1131</v>
      </c>
      <c r="B2" s="2080"/>
      <c r="C2" s="2108"/>
      <c r="D2" s="2108"/>
      <c r="E2" s="2108"/>
      <c r="F2" s="2109"/>
    </row>
    <row r="3" spans="1:6" x14ac:dyDescent="0.2">
      <c r="A3" s="2075" t="s">
        <v>1111</v>
      </c>
      <c r="B3" s="1766" t="s">
        <v>1618</v>
      </c>
      <c r="C3" s="2077" t="s">
        <v>1619</v>
      </c>
      <c r="D3" s="2078"/>
      <c r="E3" s="2078"/>
      <c r="F3" s="2078"/>
    </row>
    <row r="4" spans="1:6" ht="33" customHeight="1" x14ac:dyDescent="0.2">
      <c r="A4" s="2076"/>
      <c r="B4" s="1767" t="s">
        <v>95</v>
      </c>
      <c r="C4" s="1768" t="s">
        <v>98</v>
      </c>
      <c r="D4" s="1768" t="s">
        <v>893</v>
      </c>
      <c r="E4" s="1768" t="s">
        <v>95</v>
      </c>
      <c r="F4" s="1768" t="s">
        <v>894</v>
      </c>
    </row>
    <row r="5" spans="1:6" ht="15.75" customHeight="1" x14ac:dyDescent="0.2">
      <c r="A5" s="1762" t="s">
        <v>1627</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204" t="s">
        <v>1834</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2048</v>
      </c>
      <c r="B1" s="2073"/>
      <c r="C1" s="2073"/>
      <c r="D1" s="2073"/>
      <c r="E1" s="2073"/>
      <c r="F1" s="2074"/>
    </row>
    <row r="2" spans="1:6" x14ac:dyDescent="0.2">
      <c r="A2" s="2079" t="s">
        <v>1131</v>
      </c>
      <c r="B2" s="2080"/>
      <c r="C2" s="2081"/>
      <c r="D2" s="2081"/>
      <c r="E2" s="2081"/>
      <c r="F2" s="2082"/>
    </row>
    <row r="3" spans="1:6" x14ac:dyDescent="0.2">
      <c r="A3" s="2075" t="s">
        <v>1111</v>
      </c>
      <c r="B3" s="1766" t="s">
        <v>1618</v>
      </c>
      <c r="C3" s="2077" t="s">
        <v>1619</v>
      </c>
      <c r="D3" s="2078"/>
      <c r="E3" s="2078"/>
      <c r="F3" s="2078"/>
    </row>
    <row r="4" spans="1:6" ht="33" customHeight="1" x14ac:dyDescent="0.2">
      <c r="A4" s="2076"/>
      <c r="B4" s="1767" t="s">
        <v>95</v>
      </c>
      <c r="C4" s="1768" t="s">
        <v>98</v>
      </c>
      <c r="D4" s="1768" t="s">
        <v>893</v>
      </c>
      <c r="E4" s="1768" t="s">
        <v>95</v>
      </c>
      <c r="F4" s="1768" t="s">
        <v>894</v>
      </c>
    </row>
    <row r="5" spans="1:6" ht="15.75" customHeight="1" x14ac:dyDescent="0.2">
      <c r="A5" s="1762" t="s">
        <v>1629</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31.5" customHeight="1" x14ac:dyDescent="0.2">
      <c r="A12" s="2083" t="s">
        <v>1795</v>
      </c>
      <c r="B12" s="2084"/>
      <c r="C12" s="2084"/>
      <c r="D12" s="2084"/>
      <c r="E12" s="2084"/>
      <c r="F12" s="1204" t="s">
        <v>1835</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1"/>
  <sheetViews>
    <sheetView workbookViewId="0">
      <selection sqref="A1:F1"/>
    </sheetView>
  </sheetViews>
  <sheetFormatPr defaultRowHeight="12.75" x14ac:dyDescent="0.2"/>
  <cols>
    <col min="1" max="1" width="23.85546875" style="1291" customWidth="1"/>
    <col min="2" max="6" width="11.5703125" style="1291" customWidth="1"/>
    <col min="7" max="16384" width="9.140625" style="1291"/>
  </cols>
  <sheetData>
    <row r="1" spans="1:7" ht="18" customHeight="1" x14ac:dyDescent="0.3">
      <c r="A1" s="2110" t="s">
        <v>2049</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59.2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195" t="s">
        <v>1836</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election sqref="A1:D1"/>
    </sheetView>
  </sheetViews>
  <sheetFormatPr defaultRowHeight="12.75" x14ac:dyDescent="0.2"/>
  <cols>
    <col min="1" max="1" width="16.42578125" style="1160" customWidth="1"/>
    <col min="2" max="4" width="24" style="1160" customWidth="1"/>
    <col min="5" max="258" width="9.140625" style="1160"/>
    <col min="259" max="259" width="17.42578125" style="1160" customWidth="1"/>
    <col min="260" max="260" width="21.5703125" style="1160" customWidth="1"/>
    <col min="261" max="514" width="9.140625" style="1160"/>
    <col min="515" max="515" width="17.42578125" style="1160" customWidth="1"/>
    <col min="516" max="516" width="21.5703125" style="1160" customWidth="1"/>
    <col min="517" max="770" width="9.140625" style="1160"/>
    <col min="771" max="771" width="17.42578125" style="1160" customWidth="1"/>
    <col min="772" max="772" width="21.5703125" style="1160" customWidth="1"/>
    <col min="773" max="1026" width="9.140625" style="1160"/>
    <col min="1027" max="1027" width="17.42578125" style="1160" customWidth="1"/>
    <col min="1028" max="1028" width="21.5703125" style="1160" customWidth="1"/>
    <col min="1029" max="1282" width="9.140625" style="1160"/>
    <col min="1283" max="1283" width="17.42578125" style="1160" customWidth="1"/>
    <col min="1284" max="1284" width="21.5703125" style="1160" customWidth="1"/>
    <col min="1285" max="1538" width="9.140625" style="1160"/>
    <col min="1539" max="1539" width="17.42578125" style="1160" customWidth="1"/>
    <col min="1540" max="1540" width="21.5703125" style="1160" customWidth="1"/>
    <col min="1541" max="1794" width="9.140625" style="1160"/>
    <col min="1795" max="1795" width="17.42578125" style="1160" customWidth="1"/>
    <col min="1796" max="1796" width="21.5703125" style="1160" customWidth="1"/>
    <col min="1797" max="2050" width="9.140625" style="1160"/>
    <col min="2051" max="2051" width="17.42578125" style="1160" customWidth="1"/>
    <col min="2052" max="2052" width="21.5703125" style="1160" customWidth="1"/>
    <col min="2053" max="2306" width="9.140625" style="1160"/>
    <col min="2307" max="2307" width="17.42578125" style="1160" customWidth="1"/>
    <col min="2308" max="2308" width="21.5703125" style="1160" customWidth="1"/>
    <col min="2309" max="2562" width="9.140625" style="1160"/>
    <col min="2563" max="2563" width="17.42578125" style="1160" customWidth="1"/>
    <col min="2564" max="2564" width="21.5703125" style="1160" customWidth="1"/>
    <col min="2565" max="2818" width="9.140625" style="1160"/>
    <col min="2819" max="2819" width="17.42578125" style="1160" customWidth="1"/>
    <col min="2820" max="2820" width="21.5703125" style="1160" customWidth="1"/>
    <col min="2821" max="3074" width="9.140625" style="1160"/>
    <col min="3075" max="3075" width="17.42578125" style="1160" customWidth="1"/>
    <col min="3076" max="3076" width="21.5703125" style="1160" customWidth="1"/>
    <col min="3077" max="3330" width="9.140625" style="1160"/>
    <col min="3331" max="3331" width="17.42578125" style="1160" customWidth="1"/>
    <col min="3332" max="3332" width="21.5703125" style="1160" customWidth="1"/>
    <col min="3333" max="3586" width="9.140625" style="1160"/>
    <col min="3587" max="3587" width="17.42578125" style="1160" customWidth="1"/>
    <col min="3588" max="3588" width="21.5703125" style="1160" customWidth="1"/>
    <col min="3589" max="3842" width="9.140625" style="1160"/>
    <col min="3843" max="3843" width="17.42578125" style="1160" customWidth="1"/>
    <col min="3844" max="3844" width="21.5703125" style="1160" customWidth="1"/>
    <col min="3845" max="4098" width="9.140625" style="1160"/>
    <col min="4099" max="4099" width="17.42578125" style="1160" customWidth="1"/>
    <col min="4100" max="4100" width="21.5703125" style="1160" customWidth="1"/>
    <col min="4101" max="4354" width="9.140625" style="1160"/>
    <col min="4355" max="4355" width="17.42578125" style="1160" customWidth="1"/>
    <col min="4356" max="4356" width="21.5703125" style="1160" customWidth="1"/>
    <col min="4357" max="4610" width="9.140625" style="1160"/>
    <col min="4611" max="4611" width="17.42578125" style="1160" customWidth="1"/>
    <col min="4612" max="4612" width="21.5703125" style="1160" customWidth="1"/>
    <col min="4613" max="4866" width="9.140625" style="1160"/>
    <col min="4867" max="4867" width="17.42578125" style="1160" customWidth="1"/>
    <col min="4868" max="4868" width="21.5703125" style="1160" customWidth="1"/>
    <col min="4869" max="5122" width="9.140625" style="1160"/>
    <col min="5123" max="5123" width="17.42578125" style="1160" customWidth="1"/>
    <col min="5124" max="5124" width="21.5703125" style="1160" customWidth="1"/>
    <col min="5125" max="5378" width="9.140625" style="1160"/>
    <col min="5379" max="5379" width="17.42578125" style="1160" customWidth="1"/>
    <col min="5380" max="5380" width="21.5703125" style="1160" customWidth="1"/>
    <col min="5381" max="5634" width="9.140625" style="1160"/>
    <col min="5635" max="5635" width="17.42578125" style="1160" customWidth="1"/>
    <col min="5636" max="5636" width="21.5703125" style="1160" customWidth="1"/>
    <col min="5637" max="5890" width="9.140625" style="1160"/>
    <col min="5891" max="5891" width="17.42578125" style="1160" customWidth="1"/>
    <col min="5892" max="5892" width="21.5703125" style="1160" customWidth="1"/>
    <col min="5893" max="6146" width="9.140625" style="1160"/>
    <col min="6147" max="6147" width="17.42578125" style="1160" customWidth="1"/>
    <col min="6148" max="6148" width="21.5703125" style="1160" customWidth="1"/>
    <col min="6149" max="6402" width="9.140625" style="1160"/>
    <col min="6403" max="6403" width="17.42578125" style="1160" customWidth="1"/>
    <col min="6404" max="6404" width="21.5703125" style="1160" customWidth="1"/>
    <col min="6405" max="6658" width="9.140625" style="1160"/>
    <col min="6659" max="6659" width="17.42578125" style="1160" customWidth="1"/>
    <col min="6660" max="6660" width="21.5703125" style="1160" customWidth="1"/>
    <col min="6661" max="6914" width="9.140625" style="1160"/>
    <col min="6915" max="6915" width="17.42578125" style="1160" customWidth="1"/>
    <col min="6916" max="6916" width="21.5703125" style="1160" customWidth="1"/>
    <col min="6917" max="7170" width="9.140625" style="1160"/>
    <col min="7171" max="7171" width="17.42578125" style="1160" customWidth="1"/>
    <col min="7172" max="7172" width="21.5703125" style="1160" customWidth="1"/>
    <col min="7173" max="7426" width="9.140625" style="1160"/>
    <col min="7427" max="7427" width="17.42578125" style="1160" customWidth="1"/>
    <col min="7428" max="7428" width="21.5703125" style="1160" customWidth="1"/>
    <col min="7429" max="7682" width="9.140625" style="1160"/>
    <col min="7683" max="7683" width="17.42578125" style="1160" customWidth="1"/>
    <col min="7684" max="7684" width="21.5703125" style="1160" customWidth="1"/>
    <col min="7685" max="7938" width="9.140625" style="1160"/>
    <col min="7939" max="7939" width="17.42578125" style="1160" customWidth="1"/>
    <col min="7940" max="7940" width="21.5703125" style="1160" customWidth="1"/>
    <col min="7941" max="8194" width="9.140625" style="1160"/>
    <col min="8195" max="8195" width="17.42578125" style="1160" customWidth="1"/>
    <col min="8196" max="8196" width="21.5703125" style="1160" customWidth="1"/>
    <col min="8197" max="8450" width="9.140625" style="1160"/>
    <col min="8451" max="8451" width="17.42578125" style="1160" customWidth="1"/>
    <col min="8452" max="8452" width="21.5703125" style="1160" customWidth="1"/>
    <col min="8453" max="8706" width="9.140625" style="1160"/>
    <col min="8707" max="8707" width="17.42578125" style="1160" customWidth="1"/>
    <col min="8708" max="8708" width="21.5703125" style="1160" customWidth="1"/>
    <col min="8709" max="8962" width="9.140625" style="1160"/>
    <col min="8963" max="8963" width="17.42578125" style="1160" customWidth="1"/>
    <col min="8964" max="8964" width="21.5703125" style="1160" customWidth="1"/>
    <col min="8965" max="9218" width="9.140625" style="1160"/>
    <col min="9219" max="9219" width="17.42578125" style="1160" customWidth="1"/>
    <col min="9220" max="9220" width="21.5703125" style="1160" customWidth="1"/>
    <col min="9221" max="9474" width="9.140625" style="1160"/>
    <col min="9475" max="9475" width="17.42578125" style="1160" customWidth="1"/>
    <col min="9476" max="9476" width="21.5703125" style="1160" customWidth="1"/>
    <col min="9477" max="9730" width="9.140625" style="1160"/>
    <col min="9731" max="9731" width="17.42578125" style="1160" customWidth="1"/>
    <col min="9732" max="9732" width="21.5703125" style="1160" customWidth="1"/>
    <col min="9733" max="9986" width="9.140625" style="1160"/>
    <col min="9987" max="9987" width="17.42578125" style="1160" customWidth="1"/>
    <col min="9988" max="9988" width="21.5703125" style="1160" customWidth="1"/>
    <col min="9989" max="10242" width="9.140625" style="1160"/>
    <col min="10243" max="10243" width="17.42578125" style="1160" customWidth="1"/>
    <col min="10244" max="10244" width="21.5703125" style="1160" customWidth="1"/>
    <col min="10245" max="10498" width="9.140625" style="1160"/>
    <col min="10499" max="10499" width="17.42578125" style="1160" customWidth="1"/>
    <col min="10500" max="10500" width="21.5703125" style="1160" customWidth="1"/>
    <col min="10501" max="10754" width="9.140625" style="1160"/>
    <col min="10755" max="10755" width="17.42578125" style="1160" customWidth="1"/>
    <col min="10756" max="10756" width="21.5703125" style="1160" customWidth="1"/>
    <col min="10757" max="11010" width="9.140625" style="1160"/>
    <col min="11011" max="11011" width="17.42578125" style="1160" customWidth="1"/>
    <col min="11012" max="11012" width="21.5703125" style="1160" customWidth="1"/>
    <col min="11013" max="11266" width="9.140625" style="1160"/>
    <col min="11267" max="11267" width="17.42578125" style="1160" customWidth="1"/>
    <col min="11268" max="11268" width="21.5703125" style="1160" customWidth="1"/>
    <col min="11269" max="11522" width="9.140625" style="1160"/>
    <col min="11523" max="11523" width="17.42578125" style="1160" customWidth="1"/>
    <col min="11524" max="11524" width="21.5703125" style="1160" customWidth="1"/>
    <col min="11525" max="11778" width="9.140625" style="1160"/>
    <col min="11779" max="11779" width="17.42578125" style="1160" customWidth="1"/>
    <col min="11780" max="11780" width="21.5703125" style="1160" customWidth="1"/>
    <col min="11781" max="12034" width="9.140625" style="1160"/>
    <col min="12035" max="12035" width="17.42578125" style="1160" customWidth="1"/>
    <col min="12036" max="12036" width="21.5703125" style="1160" customWidth="1"/>
    <col min="12037" max="12290" width="9.140625" style="1160"/>
    <col min="12291" max="12291" width="17.42578125" style="1160" customWidth="1"/>
    <col min="12292" max="12292" width="21.5703125" style="1160" customWidth="1"/>
    <col min="12293" max="12546" width="9.140625" style="1160"/>
    <col min="12547" max="12547" width="17.42578125" style="1160" customWidth="1"/>
    <col min="12548" max="12548" width="21.5703125" style="1160" customWidth="1"/>
    <col min="12549" max="12802" width="9.140625" style="1160"/>
    <col min="12803" max="12803" width="17.42578125" style="1160" customWidth="1"/>
    <col min="12804" max="12804" width="21.5703125" style="1160" customWidth="1"/>
    <col min="12805" max="13058" width="9.140625" style="1160"/>
    <col min="13059" max="13059" width="17.42578125" style="1160" customWidth="1"/>
    <col min="13060" max="13060" width="21.5703125" style="1160" customWidth="1"/>
    <col min="13061" max="13314" width="9.140625" style="1160"/>
    <col min="13315" max="13315" width="17.42578125" style="1160" customWidth="1"/>
    <col min="13316" max="13316" width="21.5703125" style="1160" customWidth="1"/>
    <col min="13317" max="13570" width="9.140625" style="1160"/>
    <col min="13571" max="13571" width="17.42578125" style="1160" customWidth="1"/>
    <col min="13572" max="13572" width="21.5703125" style="1160" customWidth="1"/>
    <col min="13573" max="13826" width="9.140625" style="1160"/>
    <col min="13827" max="13827" width="17.42578125" style="1160" customWidth="1"/>
    <col min="13828" max="13828" width="21.5703125" style="1160" customWidth="1"/>
    <col min="13829" max="14082" width="9.140625" style="1160"/>
    <col min="14083" max="14083" width="17.42578125" style="1160" customWidth="1"/>
    <col min="14084" max="14084" width="21.5703125" style="1160" customWidth="1"/>
    <col min="14085" max="14338" width="9.140625" style="1160"/>
    <col min="14339" max="14339" width="17.42578125" style="1160" customWidth="1"/>
    <col min="14340" max="14340" width="21.5703125" style="1160" customWidth="1"/>
    <col min="14341" max="14594" width="9.140625" style="1160"/>
    <col min="14595" max="14595" width="17.42578125" style="1160" customWidth="1"/>
    <col min="14596" max="14596" width="21.5703125" style="1160" customWidth="1"/>
    <col min="14597" max="14850" width="9.140625" style="1160"/>
    <col min="14851" max="14851" width="17.42578125" style="1160" customWidth="1"/>
    <col min="14852" max="14852" width="21.5703125" style="1160" customWidth="1"/>
    <col min="14853" max="15106" width="9.140625" style="1160"/>
    <col min="15107" max="15107" width="17.42578125" style="1160" customWidth="1"/>
    <col min="15108" max="15108" width="21.5703125" style="1160" customWidth="1"/>
    <col min="15109" max="15362" width="9.140625" style="1160"/>
    <col min="15363" max="15363" width="17.42578125" style="1160" customWidth="1"/>
    <col min="15364" max="15364" width="21.5703125" style="1160" customWidth="1"/>
    <col min="15365" max="15618" width="9.140625" style="1160"/>
    <col min="15619" max="15619" width="17.42578125" style="1160" customWidth="1"/>
    <col min="15620" max="15620" width="21.5703125" style="1160" customWidth="1"/>
    <col min="15621" max="15874" width="9.140625" style="1160"/>
    <col min="15875" max="15875" width="17.42578125" style="1160" customWidth="1"/>
    <col min="15876" max="15876" width="21.5703125" style="1160" customWidth="1"/>
    <col min="15877" max="16130" width="9.140625" style="1160"/>
    <col min="16131" max="16131" width="17.42578125" style="1160" customWidth="1"/>
    <col min="16132" max="16132" width="21.5703125" style="1160" customWidth="1"/>
    <col min="16133" max="16384" width="9.140625" style="1160"/>
  </cols>
  <sheetData>
    <row r="1" spans="1:4" ht="20.25" customHeight="1" x14ac:dyDescent="0.3">
      <c r="A1" s="2124" t="s">
        <v>575</v>
      </c>
      <c r="B1" s="2124"/>
      <c r="C1" s="2124"/>
      <c r="D1" s="2124"/>
    </row>
    <row r="2" spans="1:4" ht="38.25" x14ac:dyDescent="0.2">
      <c r="A2" s="1231" t="s">
        <v>1615</v>
      </c>
      <c r="B2" s="1830" t="s">
        <v>1617</v>
      </c>
      <c r="C2" s="1830" t="s">
        <v>1614</v>
      </c>
      <c r="D2" s="1830" t="s">
        <v>1616</v>
      </c>
    </row>
    <row r="3" spans="1:4" x14ac:dyDescent="0.2">
      <c r="A3" s="1241" t="s">
        <v>1673</v>
      </c>
      <c r="B3" s="1241">
        <v>560000</v>
      </c>
      <c r="C3" s="1241">
        <v>350000</v>
      </c>
      <c r="D3" s="1829">
        <f>C3/B3</f>
        <v>0.625</v>
      </c>
    </row>
    <row r="4" spans="1:4" x14ac:dyDescent="0.2">
      <c r="A4" s="1241" t="s">
        <v>1621</v>
      </c>
      <c r="B4" s="1241">
        <v>654000</v>
      </c>
      <c r="C4" s="1241">
        <v>450000</v>
      </c>
      <c r="D4" s="1829">
        <f>C4/B4</f>
        <v>0.68807339449541283</v>
      </c>
    </row>
    <row r="5" spans="1:4" x14ac:dyDescent="0.2">
      <c r="A5" s="1241" t="s">
        <v>1618</v>
      </c>
      <c r="B5" s="1241">
        <v>654000</v>
      </c>
      <c r="C5" s="1241">
        <v>500000</v>
      </c>
      <c r="D5" s="1829">
        <f>C5/B5</f>
        <v>0.76452599388379205</v>
      </c>
    </row>
    <row r="6" spans="1:4" x14ac:dyDescent="0.2">
      <c r="A6" s="1241" t="s">
        <v>1619</v>
      </c>
      <c r="B6" s="1241">
        <v>684000</v>
      </c>
      <c r="C6" s="1241">
        <v>540000</v>
      </c>
      <c r="D6" s="1829">
        <f>C6/B6</f>
        <v>0.78947368421052633</v>
      </c>
    </row>
    <row r="7" spans="1:4" x14ac:dyDescent="0.2">
      <c r="A7" s="1166"/>
      <c r="B7" s="1167"/>
      <c r="C7" s="1167"/>
      <c r="D7" s="1204" t="s">
        <v>1837</v>
      </c>
    </row>
  </sheetData>
  <mergeCells count="1">
    <mergeCell ref="A1:D1"/>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23"/>
  <sheetViews>
    <sheetView workbookViewId="0">
      <selection sqref="A1:J1"/>
    </sheetView>
  </sheetViews>
  <sheetFormatPr defaultRowHeight="12.75" x14ac:dyDescent="0.2"/>
  <cols>
    <col min="1" max="1" width="46.140625" style="1291" customWidth="1"/>
    <col min="2" max="2" width="44.5703125" style="1291" customWidth="1"/>
    <col min="3" max="8" width="15.7109375" style="1291" customWidth="1"/>
    <col min="9" max="10" width="16" style="1291" customWidth="1"/>
    <col min="11" max="16384" width="9.140625" style="1291"/>
  </cols>
  <sheetData>
    <row r="1" spans="1:10" ht="16.5" x14ac:dyDescent="0.3">
      <c r="A1" s="2050" t="s">
        <v>1155</v>
      </c>
      <c r="B1" s="2051"/>
      <c r="C1" s="2052"/>
      <c r="D1" s="2051"/>
      <c r="E1" s="2051"/>
      <c r="F1" s="2051"/>
      <c r="G1" s="2051"/>
      <c r="H1" s="2051"/>
      <c r="I1" s="2052"/>
      <c r="J1" s="2053"/>
    </row>
    <row r="2" spans="1:10" x14ac:dyDescent="0.2">
      <c r="A2" s="1727" t="s">
        <v>1106</v>
      </c>
      <c r="B2" s="2054" t="s">
        <v>1099</v>
      </c>
      <c r="C2" s="2057" t="s">
        <v>1619</v>
      </c>
      <c r="D2" s="2058"/>
      <c r="E2" s="2057" t="s">
        <v>1620</v>
      </c>
      <c r="F2" s="2059"/>
      <c r="G2" s="2058"/>
      <c r="H2" s="1728" t="s">
        <v>1625</v>
      </c>
      <c r="I2" s="2057" t="s">
        <v>1804</v>
      </c>
      <c r="J2" s="2058"/>
    </row>
    <row r="3" spans="1:10" x14ac:dyDescent="0.2">
      <c r="A3" s="1729"/>
      <c r="B3" s="2055"/>
      <c r="C3" s="1730" t="s">
        <v>96</v>
      </c>
      <c r="D3" s="1731" t="s">
        <v>95</v>
      </c>
      <c r="E3" s="2057" t="s">
        <v>96</v>
      </c>
      <c r="F3" s="2058"/>
      <c r="G3" s="1728" t="s">
        <v>95</v>
      </c>
      <c r="H3" s="2057" t="s">
        <v>96</v>
      </c>
      <c r="I3" s="2059"/>
      <c r="J3" s="2058"/>
    </row>
    <row r="4" spans="1:10" x14ac:dyDescent="0.2">
      <c r="A4" s="1732" t="s">
        <v>1107</v>
      </c>
      <c r="B4" s="2056"/>
      <c r="C4" s="1731" t="s">
        <v>1469</v>
      </c>
      <c r="D4" s="1733"/>
      <c r="E4" s="1734" t="s">
        <v>1470</v>
      </c>
      <c r="F4" s="1735" t="s">
        <v>1468</v>
      </c>
      <c r="G4" s="1731"/>
      <c r="H4" s="1736" t="s">
        <v>1468</v>
      </c>
      <c r="I4" s="1736" t="s">
        <v>1468</v>
      </c>
      <c r="J4" s="1294"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120" t="s">
        <v>1124</v>
      </c>
      <c r="B6" s="2121"/>
      <c r="C6" s="2121"/>
      <c r="D6" s="2122"/>
      <c r="E6" s="2121"/>
      <c r="F6" s="2121"/>
      <c r="G6" s="2121"/>
      <c r="H6" s="2121"/>
      <c r="I6" s="2121"/>
      <c r="J6" s="2123"/>
    </row>
    <row r="7" spans="1:10" ht="81.75" customHeight="1" x14ac:dyDescent="0.2">
      <c r="A7" s="1831" t="s">
        <v>1156</v>
      </c>
      <c r="B7" s="1832" t="s">
        <v>1478</v>
      </c>
      <c r="C7" s="1833" t="s">
        <v>1479</v>
      </c>
      <c r="D7" s="1833" t="s">
        <v>1479</v>
      </c>
      <c r="E7" s="1833" t="s">
        <v>1479</v>
      </c>
      <c r="F7" s="1833" t="s">
        <v>1479</v>
      </c>
      <c r="G7" s="1833" t="s">
        <v>1479</v>
      </c>
      <c r="H7" s="1833" t="s">
        <v>1479</v>
      </c>
      <c r="I7" s="1833" t="s">
        <v>1479</v>
      </c>
      <c r="J7" s="1833" t="s">
        <v>1479</v>
      </c>
    </row>
    <row r="8" spans="1:10" x14ac:dyDescent="0.2">
      <c r="A8" s="1813"/>
      <c r="B8" s="1813"/>
      <c r="C8" s="1813"/>
      <c r="D8" s="1834"/>
      <c r="E8" s="1834"/>
      <c r="F8" s="1834"/>
      <c r="G8" s="1834"/>
      <c r="H8" s="1834"/>
      <c r="I8" s="1834"/>
      <c r="J8" s="1834"/>
    </row>
    <row r="9" spans="1:10" x14ac:dyDescent="0.2">
      <c r="A9" s="1813"/>
      <c r="B9" s="1813"/>
      <c r="C9" s="1813"/>
      <c r="D9" s="1813"/>
      <c r="E9" s="1813"/>
      <c r="F9" s="1813"/>
      <c r="G9" s="1813"/>
      <c r="H9" s="1813"/>
      <c r="I9" s="1813"/>
      <c r="J9" s="1813"/>
    </row>
    <row r="10" spans="1:10" x14ac:dyDescent="0.2">
      <c r="A10" s="1813"/>
      <c r="B10" s="1813"/>
      <c r="C10" s="1813"/>
      <c r="D10" s="1813"/>
      <c r="E10" s="1813"/>
      <c r="F10" s="1813"/>
      <c r="G10" s="1813"/>
      <c r="H10" s="1813"/>
      <c r="I10" s="1813"/>
      <c r="J10" s="1813"/>
    </row>
    <row r="11" spans="1:10" x14ac:dyDescent="0.2">
      <c r="A11" s="1813"/>
      <c r="B11" s="1813"/>
      <c r="C11" s="1813"/>
      <c r="D11" s="1813"/>
      <c r="E11" s="1813"/>
      <c r="F11" s="1813"/>
      <c r="G11" s="1813"/>
      <c r="H11" s="1813"/>
      <c r="I11" s="1813"/>
      <c r="J11" s="1813"/>
    </row>
    <row r="12" spans="1:10" x14ac:dyDescent="0.2">
      <c r="A12" s="1813"/>
      <c r="B12" s="1813"/>
      <c r="C12" s="1813"/>
      <c r="D12" s="1813"/>
      <c r="E12" s="1813"/>
      <c r="F12" s="1813"/>
      <c r="G12" s="1813"/>
      <c r="H12" s="1813"/>
      <c r="I12" s="1813"/>
      <c r="J12" s="1813"/>
    </row>
    <row r="13" spans="1:10" x14ac:dyDescent="0.2">
      <c r="A13" s="1813"/>
      <c r="B13" s="1813"/>
      <c r="C13" s="1813"/>
      <c r="D13" s="1813"/>
      <c r="E13" s="1813"/>
      <c r="F13" s="1813"/>
      <c r="G13" s="1813"/>
      <c r="H13" s="1813"/>
      <c r="I13" s="1813"/>
      <c r="J13" s="1813"/>
    </row>
    <row r="14" spans="1:10" x14ac:dyDescent="0.2">
      <c r="A14" s="1813"/>
      <c r="B14" s="1813"/>
      <c r="C14" s="1813"/>
      <c r="D14" s="1813"/>
      <c r="E14" s="1813"/>
      <c r="F14" s="1813"/>
      <c r="G14" s="1813"/>
      <c r="H14" s="1813"/>
      <c r="I14" s="1813"/>
      <c r="J14" s="1813"/>
    </row>
    <row r="15" spans="1:10" x14ac:dyDescent="0.2">
      <c r="A15" s="1813"/>
      <c r="B15" s="1813"/>
      <c r="C15" s="1813"/>
      <c r="D15" s="1813"/>
      <c r="E15" s="1813"/>
      <c r="F15" s="1813"/>
      <c r="G15" s="1813"/>
      <c r="H15" s="1813"/>
      <c r="I15" s="1813"/>
      <c r="J15" s="1813"/>
    </row>
    <row r="16" spans="1:10" x14ac:dyDescent="0.2">
      <c r="A16" s="1813"/>
      <c r="B16" s="1813"/>
      <c r="C16" s="1813"/>
      <c r="D16" s="1813"/>
      <c r="E16" s="1813"/>
      <c r="F16" s="1813"/>
      <c r="G16" s="1813"/>
      <c r="H16" s="1813"/>
      <c r="I16" s="1813"/>
      <c r="J16" s="1813"/>
    </row>
    <row r="17" spans="1:10" x14ac:dyDescent="0.2">
      <c r="A17" s="1813"/>
      <c r="B17" s="1813"/>
      <c r="C17" s="1813"/>
      <c r="D17" s="1813"/>
      <c r="E17" s="1813"/>
      <c r="F17" s="1813"/>
      <c r="G17" s="1813"/>
      <c r="H17" s="1813"/>
      <c r="I17" s="1813"/>
      <c r="J17" s="1813"/>
    </row>
    <row r="18" spans="1:10" x14ac:dyDescent="0.2">
      <c r="A18" s="1813"/>
      <c r="B18" s="1813"/>
      <c r="C18" s="1813"/>
      <c r="D18" s="1813"/>
      <c r="E18" s="1813"/>
      <c r="F18" s="1813"/>
      <c r="G18" s="1813"/>
      <c r="H18" s="1813"/>
      <c r="I18" s="1813"/>
      <c r="J18" s="1813"/>
    </row>
    <row r="19" spans="1:10" x14ac:dyDescent="0.2">
      <c r="A19" s="1813"/>
      <c r="B19" s="1813"/>
      <c r="C19" s="1813"/>
      <c r="D19" s="1813"/>
      <c r="E19" s="1813"/>
      <c r="F19" s="1813"/>
      <c r="G19" s="1813"/>
      <c r="H19" s="1813"/>
      <c r="I19" s="1813"/>
      <c r="J19" s="1813"/>
    </row>
    <row r="20" spans="1:10" x14ac:dyDescent="0.2">
      <c r="A20" s="1813"/>
      <c r="B20" s="1813"/>
      <c r="C20" s="1813"/>
      <c r="D20" s="1813"/>
      <c r="E20" s="1813"/>
      <c r="F20" s="1813"/>
      <c r="G20" s="1813"/>
      <c r="H20" s="1813"/>
      <c r="I20" s="1813"/>
      <c r="J20" s="1813"/>
    </row>
    <row r="21" spans="1:10" x14ac:dyDescent="0.2">
      <c r="A21" s="1813"/>
      <c r="B21" s="1813"/>
      <c r="C21" s="1813"/>
      <c r="D21" s="1813"/>
      <c r="E21" s="1813"/>
      <c r="F21" s="1813"/>
      <c r="G21" s="1813"/>
      <c r="H21" s="1813"/>
      <c r="I21" s="1813"/>
      <c r="J21" s="1813"/>
    </row>
    <row r="22" spans="1:10" x14ac:dyDescent="0.2">
      <c r="A22" s="1813"/>
      <c r="B22" s="1813"/>
      <c r="C22" s="1813"/>
      <c r="D22" s="1813"/>
      <c r="E22" s="1813"/>
      <c r="F22" s="1813"/>
      <c r="G22" s="1813"/>
      <c r="H22" s="1813"/>
      <c r="I22" s="1813"/>
      <c r="J22" s="1815"/>
    </row>
    <row r="23" spans="1:10" ht="40.5" customHeight="1" x14ac:dyDescent="0.2">
      <c r="A23" s="2048" t="s">
        <v>2026</v>
      </c>
      <c r="B23" s="2049"/>
      <c r="C23" s="2049"/>
      <c r="D23" s="2049"/>
      <c r="E23" s="2049"/>
      <c r="F23" s="2049"/>
      <c r="G23" s="2049"/>
      <c r="H23" s="2049"/>
      <c r="I23" s="2049"/>
      <c r="J23" s="1726" t="s">
        <v>1263</v>
      </c>
    </row>
  </sheetData>
  <mergeCells count="9">
    <mergeCell ref="A6:J6"/>
    <mergeCell ref="A23:I23"/>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36"/>
  <sheetViews>
    <sheetView workbookViewId="0">
      <selection sqref="A1:F1"/>
    </sheetView>
  </sheetViews>
  <sheetFormatPr defaultRowHeight="12.75" x14ac:dyDescent="0.2"/>
  <cols>
    <col min="1" max="1" width="9.140625" style="1760"/>
    <col min="2" max="2" width="17.140625" style="1761" customWidth="1"/>
    <col min="3" max="4" width="17.140625" style="1291" customWidth="1"/>
    <col min="5" max="5" width="18.42578125" style="1291" customWidth="1"/>
    <col min="6" max="6" width="17.140625" style="1291" customWidth="1"/>
    <col min="7" max="16384" width="9.140625" style="1291"/>
  </cols>
  <sheetData>
    <row r="1" spans="1:7" ht="16.5" x14ac:dyDescent="0.3">
      <c r="A1" s="2062" t="s">
        <v>1120</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65.25" customHeight="1" x14ac:dyDescent="0.2">
      <c r="A13" s="2068" t="s">
        <v>1838</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6"/>
      <c r="B87" s="1754"/>
      <c r="C87" s="1755"/>
      <c r="D87" s="1755"/>
      <c r="E87" s="1755"/>
    </row>
    <row r="88" spans="1:5" x14ac:dyDescent="0.2">
      <c r="A88" s="1756"/>
      <c r="B88" s="1754"/>
      <c r="C88" s="1755"/>
      <c r="D88" s="1755"/>
      <c r="E88" s="1755"/>
    </row>
    <row r="89" spans="1:5" x14ac:dyDescent="0.2">
      <c r="A89" s="1756"/>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2050</v>
      </c>
      <c r="B1" s="2073"/>
      <c r="C1" s="2073"/>
      <c r="D1" s="2073"/>
      <c r="E1" s="2073"/>
      <c r="F1" s="2074"/>
    </row>
    <row r="2" spans="1:6" x14ac:dyDescent="0.2">
      <c r="A2" s="2079" t="s">
        <v>1131</v>
      </c>
      <c r="B2" s="2080"/>
      <c r="C2" s="2081"/>
      <c r="D2" s="2081"/>
      <c r="E2" s="2081"/>
      <c r="F2" s="2082"/>
    </row>
    <row r="3" spans="1:6" x14ac:dyDescent="0.2">
      <c r="A3" s="2075" t="s">
        <v>1111</v>
      </c>
      <c r="B3" s="1942" t="s">
        <v>1618</v>
      </c>
      <c r="C3" s="2077" t="s">
        <v>1619</v>
      </c>
      <c r="D3" s="2078"/>
      <c r="E3" s="2078"/>
      <c r="F3" s="2078"/>
    </row>
    <row r="4" spans="1:6" ht="33" customHeight="1" x14ac:dyDescent="0.2">
      <c r="A4" s="2076"/>
      <c r="B4" s="1767" t="s">
        <v>95</v>
      </c>
      <c r="C4" s="1768" t="s">
        <v>98</v>
      </c>
      <c r="D4" s="1768" t="s">
        <v>893</v>
      </c>
      <c r="E4" s="1768" t="s">
        <v>95</v>
      </c>
      <c r="F4" s="1768" t="s">
        <v>894</v>
      </c>
    </row>
    <row r="5" spans="1:6" ht="15.75" customHeight="1" x14ac:dyDescent="0.2">
      <c r="A5" s="1762" t="s">
        <v>1627</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204" t="s">
        <v>1840</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1"/>
  <sheetViews>
    <sheetView workbookViewId="0">
      <selection sqref="A1:F1"/>
    </sheetView>
  </sheetViews>
  <sheetFormatPr defaultRowHeight="12.75" x14ac:dyDescent="0.2"/>
  <cols>
    <col min="1" max="1" width="23.85546875" style="1291" customWidth="1"/>
    <col min="2" max="6" width="11.5703125" style="1291" customWidth="1"/>
    <col min="7" max="16384" width="9.140625" style="1291"/>
  </cols>
  <sheetData>
    <row r="1" spans="1:7" ht="18" customHeight="1" x14ac:dyDescent="0.3">
      <c r="A1" s="2110" t="s">
        <v>2051</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59.2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195" t="s">
        <v>1839</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election sqref="A1:C1"/>
    </sheetView>
  </sheetViews>
  <sheetFormatPr defaultRowHeight="16.5" x14ac:dyDescent="0.3"/>
  <cols>
    <col min="1" max="1" width="33.7109375" style="1168" customWidth="1"/>
    <col min="2" max="2" width="13.85546875" style="1168" customWidth="1"/>
    <col min="3" max="3" width="12.42578125" style="1168" customWidth="1"/>
    <col min="4" max="16384" width="9.140625" style="1168"/>
  </cols>
  <sheetData>
    <row r="1" spans="1:3" x14ac:dyDescent="0.3">
      <c r="A1" s="1993" t="s">
        <v>1689</v>
      </c>
      <c r="B1" s="1993"/>
      <c r="C1" s="1993"/>
    </row>
    <row r="2" spans="1:3" x14ac:dyDescent="0.3">
      <c r="A2" s="1169" t="s">
        <v>859</v>
      </c>
      <c r="B2" s="1169" t="s">
        <v>860</v>
      </c>
      <c r="C2" s="1169" t="s">
        <v>127</v>
      </c>
    </row>
    <row r="3" spans="1:3" x14ac:dyDescent="0.3">
      <c r="A3" s="1170" t="s">
        <v>861</v>
      </c>
      <c r="B3" s="1171"/>
      <c r="C3" s="1171"/>
    </row>
    <row r="4" spans="1:3" x14ac:dyDescent="0.3">
      <c r="A4" s="1171"/>
      <c r="B4" s="1171"/>
      <c r="C4" s="1171"/>
    </row>
    <row r="5" spans="1:3" x14ac:dyDescent="0.3">
      <c r="A5" s="1171"/>
      <c r="B5" s="1171"/>
      <c r="C5" s="1171"/>
    </row>
    <row r="6" spans="1:3" x14ac:dyDescent="0.3">
      <c r="A6" s="1171"/>
      <c r="B6" s="1171"/>
      <c r="C6" s="1171"/>
    </row>
    <row r="7" spans="1:3" x14ac:dyDescent="0.3">
      <c r="A7" s="1171"/>
      <c r="B7" s="1171"/>
      <c r="C7" s="1171"/>
    </row>
    <row r="8" spans="1:3" x14ac:dyDescent="0.3">
      <c r="A8" s="1172" t="s">
        <v>862</v>
      </c>
      <c r="B8" s="1171">
        <f>SUM(B4:B7)</f>
        <v>0</v>
      </c>
      <c r="C8" s="1171">
        <f>SUM(C4:C7)</f>
        <v>0</v>
      </c>
    </row>
    <row r="9" spans="1:3" x14ac:dyDescent="0.3">
      <c r="A9" s="1170" t="s">
        <v>863</v>
      </c>
      <c r="B9" s="1171"/>
      <c r="C9" s="1171"/>
    </row>
    <row r="10" spans="1:3" x14ac:dyDescent="0.3">
      <c r="A10" s="1171"/>
      <c r="B10" s="1171"/>
      <c r="C10" s="1171"/>
    </row>
    <row r="11" spans="1:3" x14ac:dyDescent="0.3">
      <c r="A11" s="1171"/>
      <c r="B11" s="1171"/>
      <c r="C11" s="1171"/>
    </row>
    <row r="12" spans="1:3" x14ac:dyDescent="0.3">
      <c r="A12" s="1171"/>
      <c r="B12" s="1171"/>
      <c r="C12" s="1171"/>
    </row>
    <row r="13" spans="1:3" x14ac:dyDescent="0.3">
      <c r="A13" s="1171"/>
      <c r="B13" s="1171"/>
      <c r="C13" s="1171"/>
    </row>
    <row r="14" spans="1:3" x14ac:dyDescent="0.3">
      <c r="A14" s="1172" t="s">
        <v>862</v>
      </c>
      <c r="B14" s="1171">
        <f>SUM(B10:B13)</f>
        <v>0</v>
      </c>
      <c r="C14" s="1171">
        <f>SUM(C10:C13)</f>
        <v>0</v>
      </c>
    </row>
    <row r="15" spans="1:3" x14ac:dyDescent="0.3">
      <c r="A15" s="1170" t="s">
        <v>864</v>
      </c>
      <c r="B15" s="1171"/>
      <c r="C15" s="1171"/>
    </row>
    <row r="16" spans="1:3" x14ac:dyDescent="0.3">
      <c r="A16" s="1171"/>
      <c r="B16" s="1171"/>
      <c r="C16" s="1171"/>
    </row>
    <row r="17" spans="1:3" x14ac:dyDescent="0.3">
      <c r="A17" s="1171"/>
      <c r="B17" s="1171"/>
      <c r="C17" s="1171"/>
    </row>
    <row r="18" spans="1:3" x14ac:dyDescent="0.3">
      <c r="A18" s="1171"/>
      <c r="B18" s="1171"/>
      <c r="C18" s="1171"/>
    </row>
    <row r="19" spans="1:3" x14ac:dyDescent="0.3">
      <c r="A19" s="1172" t="s">
        <v>862</v>
      </c>
      <c r="B19" s="1171">
        <f>SUM(B16:B18)</f>
        <v>0</v>
      </c>
      <c r="C19" s="1171">
        <f>SUM(C16:C18)</f>
        <v>0</v>
      </c>
    </row>
    <row r="20" spans="1:3" x14ac:dyDescent="0.3">
      <c r="A20" s="1170" t="s">
        <v>865</v>
      </c>
      <c r="B20" s="1171"/>
      <c r="C20" s="1171"/>
    </row>
    <row r="21" spans="1:3" x14ac:dyDescent="0.3">
      <c r="A21" s="1171"/>
      <c r="B21" s="1171"/>
      <c r="C21" s="1171"/>
    </row>
    <row r="22" spans="1:3" x14ac:dyDescent="0.3">
      <c r="A22" s="1171"/>
      <c r="B22" s="1171"/>
      <c r="C22" s="1171"/>
    </row>
    <row r="23" spans="1:3" x14ac:dyDescent="0.3">
      <c r="A23" s="1171"/>
      <c r="B23" s="1171"/>
      <c r="C23" s="1171"/>
    </row>
    <row r="24" spans="1:3" x14ac:dyDescent="0.3">
      <c r="A24" s="1172" t="s">
        <v>862</v>
      </c>
      <c r="B24" s="1171">
        <f>SUM(B21:B23)</f>
        <v>0</v>
      </c>
      <c r="C24" s="1171">
        <f>SUM(C21:C23)</f>
        <v>0</v>
      </c>
    </row>
    <row r="25" spans="1:3" x14ac:dyDescent="0.3">
      <c r="A25" s="1172" t="s">
        <v>29</v>
      </c>
      <c r="B25" s="1171">
        <f>SUM(+B19+B14+B8)</f>
        <v>0</v>
      </c>
      <c r="C25" s="1171">
        <f>SUM(+C19+C14+C8)</f>
        <v>0</v>
      </c>
    </row>
    <row r="26" spans="1:3" ht="12.75" customHeight="1" x14ac:dyDescent="0.3">
      <c r="A26" s="1173"/>
      <c r="B26" s="1994" t="s">
        <v>1704</v>
      </c>
      <c r="C26" s="1995"/>
    </row>
  </sheetData>
  <mergeCells count="2">
    <mergeCell ref="A1:C1"/>
    <mergeCell ref="B26:C26"/>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K9"/>
  <sheetViews>
    <sheetView showGridLines="0" workbookViewId="0">
      <selection sqref="A1:K1"/>
    </sheetView>
  </sheetViews>
  <sheetFormatPr defaultRowHeight="12.75" x14ac:dyDescent="0.2"/>
  <cols>
    <col min="1" max="1" width="10.42578125" style="1160" customWidth="1"/>
    <col min="2" max="3" width="9.7109375" style="1160" customWidth="1"/>
    <col min="4" max="11" width="9.28515625" style="1160" customWidth="1"/>
    <col min="12" max="259" width="9.140625" style="1160"/>
    <col min="260" max="260" width="10.5703125" style="1160" customWidth="1"/>
    <col min="261" max="261" width="23.42578125" style="1160" customWidth="1"/>
    <col min="262" max="262" width="27.28515625" style="1160" customWidth="1"/>
    <col min="263" max="263" width="28.85546875" style="1160" customWidth="1"/>
    <col min="264" max="515" width="9.140625" style="1160"/>
    <col min="516" max="516" width="10.5703125" style="1160" customWidth="1"/>
    <col min="517" max="517" width="23.42578125" style="1160" customWidth="1"/>
    <col min="518" max="518" width="27.28515625" style="1160" customWidth="1"/>
    <col min="519" max="519" width="28.85546875" style="1160" customWidth="1"/>
    <col min="520" max="771" width="9.140625" style="1160"/>
    <col min="772" max="772" width="10.5703125" style="1160" customWidth="1"/>
    <col min="773" max="773" width="23.42578125" style="1160" customWidth="1"/>
    <col min="774" max="774" width="27.28515625" style="1160" customWidth="1"/>
    <col min="775" max="775" width="28.85546875" style="1160" customWidth="1"/>
    <col min="776" max="1027" width="9.140625" style="1160"/>
    <col min="1028" max="1028" width="10.5703125" style="1160" customWidth="1"/>
    <col min="1029" max="1029" width="23.42578125" style="1160" customWidth="1"/>
    <col min="1030" max="1030" width="27.28515625" style="1160" customWidth="1"/>
    <col min="1031" max="1031" width="28.85546875" style="1160" customWidth="1"/>
    <col min="1032" max="1283" width="9.140625" style="1160"/>
    <col min="1284" max="1284" width="10.5703125" style="1160" customWidth="1"/>
    <col min="1285" max="1285" width="23.42578125" style="1160" customWidth="1"/>
    <col min="1286" max="1286" width="27.28515625" style="1160" customWidth="1"/>
    <col min="1287" max="1287" width="28.85546875" style="1160" customWidth="1"/>
    <col min="1288" max="1539" width="9.140625" style="1160"/>
    <col min="1540" max="1540" width="10.5703125" style="1160" customWidth="1"/>
    <col min="1541" max="1541" width="23.42578125" style="1160" customWidth="1"/>
    <col min="1542" max="1542" width="27.28515625" style="1160" customWidth="1"/>
    <col min="1543" max="1543" width="28.85546875" style="1160" customWidth="1"/>
    <col min="1544" max="1795" width="9.140625" style="1160"/>
    <col min="1796" max="1796" width="10.5703125" style="1160" customWidth="1"/>
    <col min="1797" max="1797" width="23.42578125" style="1160" customWidth="1"/>
    <col min="1798" max="1798" width="27.28515625" style="1160" customWidth="1"/>
    <col min="1799" max="1799" width="28.85546875" style="1160" customWidth="1"/>
    <col min="1800" max="2051" width="9.140625" style="1160"/>
    <col min="2052" max="2052" width="10.5703125" style="1160" customWidth="1"/>
    <col min="2053" max="2053" width="23.42578125" style="1160" customWidth="1"/>
    <col min="2054" max="2054" width="27.28515625" style="1160" customWidth="1"/>
    <col min="2055" max="2055" width="28.85546875" style="1160" customWidth="1"/>
    <col min="2056" max="2307" width="9.140625" style="1160"/>
    <col min="2308" max="2308" width="10.5703125" style="1160" customWidth="1"/>
    <col min="2309" max="2309" width="23.42578125" style="1160" customWidth="1"/>
    <col min="2310" max="2310" width="27.28515625" style="1160" customWidth="1"/>
    <col min="2311" max="2311" width="28.85546875" style="1160" customWidth="1"/>
    <col min="2312" max="2563" width="9.140625" style="1160"/>
    <col min="2564" max="2564" width="10.5703125" style="1160" customWidth="1"/>
    <col min="2565" max="2565" width="23.42578125" style="1160" customWidth="1"/>
    <col min="2566" max="2566" width="27.28515625" style="1160" customWidth="1"/>
    <col min="2567" max="2567" width="28.85546875" style="1160" customWidth="1"/>
    <col min="2568" max="2819" width="9.140625" style="1160"/>
    <col min="2820" max="2820" width="10.5703125" style="1160" customWidth="1"/>
    <col min="2821" max="2821" width="23.42578125" style="1160" customWidth="1"/>
    <col min="2822" max="2822" width="27.28515625" style="1160" customWidth="1"/>
    <col min="2823" max="2823" width="28.85546875" style="1160" customWidth="1"/>
    <col min="2824" max="3075" width="9.140625" style="1160"/>
    <col min="3076" max="3076" width="10.5703125" style="1160" customWidth="1"/>
    <col min="3077" max="3077" width="23.42578125" style="1160" customWidth="1"/>
    <col min="3078" max="3078" width="27.28515625" style="1160" customWidth="1"/>
    <col min="3079" max="3079" width="28.85546875" style="1160" customWidth="1"/>
    <col min="3080" max="3331" width="9.140625" style="1160"/>
    <col min="3332" max="3332" width="10.5703125" style="1160" customWidth="1"/>
    <col min="3333" max="3333" width="23.42578125" style="1160" customWidth="1"/>
    <col min="3334" max="3334" width="27.28515625" style="1160" customWidth="1"/>
    <col min="3335" max="3335" width="28.85546875" style="1160" customWidth="1"/>
    <col min="3336" max="3587" width="9.140625" style="1160"/>
    <col min="3588" max="3588" width="10.5703125" style="1160" customWidth="1"/>
    <col min="3589" max="3589" width="23.42578125" style="1160" customWidth="1"/>
    <col min="3590" max="3590" width="27.28515625" style="1160" customWidth="1"/>
    <col min="3591" max="3591" width="28.85546875" style="1160" customWidth="1"/>
    <col min="3592" max="3843" width="9.140625" style="1160"/>
    <col min="3844" max="3844" width="10.5703125" style="1160" customWidth="1"/>
    <col min="3845" max="3845" width="23.42578125" style="1160" customWidth="1"/>
    <col min="3846" max="3846" width="27.28515625" style="1160" customWidth="1"/>
    <col min="3847" max="3847" width="28.85546875" style="1160" customWidth="1"/>
    <col min="3848" max="4099" width="9.140625" style="1160"/>
    <col min="4100" max="4100" width="10.5703125" style="1160" customWidth="1"/>
    <col min="4101" max="4101" width="23.42578125" style="1160" customWidth="1"/>
    <col min="4102" max="4102" width="27.28515625" style="1160" customWidth="1"/>
    <col min="4103" max="4103" width="28.85546875" style="1160" customWidth="1"/>
    <col min="4104" max="4355" width="9.140625" style="1160"/>
    <col min="4356" max="4356" width="10.5703125" style="1160" customWidth="1"/>
    <col min="4357" max="4357" width="23.42578125" style="1160" customWidth="1"/>
    <col min="4358" max="4358" width="27.28515625" style="1160" customWidth="1"/>
    <col min="4359" max="4359" width="28.85546875" style="1160" customWidth="1"/>
    <col min="4360" max="4611" width="9.140625" style="1160"/>
    <col min="4612" max="4612" width="10.5703125" style="1160" customWidth="1"/>
    <col min="4613" max="4613" width="23.42578125" style="1160" customWidth="1"/>
    <col min="4614" max="4614" width="27.28515625" style="1160" customWidth="1"/>
    <col min="4615" max="4615" width="28.85546875" style="1160" customWidth="1"/>
    <col min="4616" max="4867" width="9.140625" style="1160"/>
    <col min="4868" max="4868" width="10.5703125" style="1160" customWidth="1"/>
    <col min="4869" max="4869" width="23.42578125" style="1160" customWidth="1"/>
    <col min="4870" max="4870" width="27.28515625" style="1160" customWidth="1"/>
    <col min="4871" max="4871" width="28.85546875" style="1160" customWidth="1"/>
    <col min="4872" max="5123" width="9.140625" style="1160"/>
    <col min="5124" max="5124" width="10.5703125" style="1160" customWidth="1"/>
    <col min="5125" max="5125" width="23.42578125" style="1160" customWidth="1"/>
    <col min="5126" max="5126" width="27.28515625" style="1160" customWidth="1"/>
    <col min="5127" max="5127" width="28.85546875" style="1160" customWidth="1"/>
    <col min="5128" max="5379" width="9.140625" style="1160"/>
    <col min="5380" max="5380" width="10.5703125" style="1160" customWidth="1"/>
    <col min="5381" max="5381" width="23.42578125" style="1160" customWidth="1"/>
    <col min="5382" max="5382" width="27.28515625" style="1160" customWidth="1"/>
    <col min="5383" max="5383" width="28.85546875" style="1160" customWidth="1"/>
    <col min="5384" max="5635" width="9.140625" style="1160"/>
    <col min="5636" max="5636" width="10.5703125" style="1160" customWidth="1"/>
    <col min="5637" max="5637" width="23.42578125" style="1160" customWidth="1"/>
    <col min="5638" max="5638" width="27.28515625" style="1160" customWidth="1"/>
    <col min="5639" max="5639" width="28.85546875" style="1160" customWidth="1"/>
    <col min="5640" max="5891" width="9.140625" style="1160"/>
    <col min="5892" max="5892" width="10.5703125" style="1160" customWidth="1"/>
    <col min="5893" max="5893" width="23.42578125" style="1160" customWidth="1"/>
    <col min="5894" max="5894" width="27.28515625" style="1160" customWidth="1"/>
    <col min="5895" max="5895" width="28.85546875" style="1160" customWidth="1"/>
    <col min="5896" max="6147" width="9.140625" style="1160"/>
    <col min="6148" max="6148" width="10.5703125" style="1160" customWidth="1"/>
    <col min="6149" max="6149" width="23.42578125" style="1160" customWidth="1"/>
    <col min="6150" max="6150" width="27.28515625" style="1160" customWidth="1"/>
    <col min="6151" max="6151" width="28.85546875" style="1160" customWidth="1"/>
    <col min="6152" max="6403" width="9.140625" style="1160"/>
    <col min="6404" max="6404" width="10.5703125" style="1160" customWidth="1"/>
    <col min="6405" max="6405" width="23.42578125" style="1160" customWidth="1"/>
    <col min="6406" max="6406" width="27.28515625" style="1160" customWidth="1"/>
    <col min="6407" max="6407" width="28.85546875" style="1160" customWidth="1"/>
    <col min="6408" max="6659" width="9.140625" style="1160"/>
    <col min="6660" max="6660" width="10.5703125" style="1160" customWidth="1"/>
    <col min="6661" max="6661" width="23.42578125" style="1160" customWidth="1"/>
    <col min="6662" max="6662" width="27.28515625" style="1160" customWidth="1"/>
    <col min="6663" max="6663" width="28.85546875" style="1160" customWidth="1"/>
    <col min="6664" max="6915" width="9.140625" style="1160"/>
    <col min="6916" max="6916" width="10.5703125" style="1160" customWidth="1"/>
    <col min="6917" max="6917" width="23.42578125" style="1160" customWidth="1"/>
    <col min="6918" max="6918" width="27.28515625" style="1160" customWidth="1"/>
    <col min="6919" max="6919" width="28.85546875" style="1160" customWidth="1"/>
    <col min="6920" max="7171" width="9.140625" style="1160"/>
    <col min="7172" max="7172" width="10.5703125" style="1160" customWidth="1"/>
    <col min="7173" max="7173" width="23.42578125" style="1160" customWidth="1"/>
    <col min="7174" max="7174" width="27.28515625" style="1160" customWidth="1"/>
    <col min="7175" max="7175" width="28.85546875" style="1160" customWidth="1"/>
    <col min="7176" max="7427" width="9.140625" style="1160"/>
    <col min="7428" max="7428" width="10.5703125" style="1160" customWidth="1"/>
    <col min="7429" max="7429" width="23.42578125" style="1160" customWidth="1"/>
    <col min="7430" max="7430" width="27.28515625" style="1160" customWidth="1"/>
    <col min="7431" max="7431" width="28.85546875" style="1160" customWidth="1"/>
    <col min="7432" max="7683" width="9.140625" style="1160"/>
    <col min="7684" max="7684" width="10.5703125" style="1160" customWidth="1"/>
    <col min="7685" max="7685" width="23.42578125" style="1160" customWidth="1"/>
    <col min="7686" max="7686" width="27.28515625" style="1160" customWidth="1"/>
    <col min="7687" max="7687" width="28.85546875" style="1160" customWidth="1"/>
    <col min="7688" max="7939" width="9.140625" style="1160"/>
    <col min="7940" max="7940" width="10.5703125" style="1160" customWidth="1"/>
    <col min="7941" max="7941" width="23.42578125" style="1160" customWidth="1"/>
    <col min="7942" max="7942" width="27.28515625" style="1160" customWidth="1"/>
    <col min="7943" max="7943" width="28.85546875" style="1160" customWidth="1"/>
    <col min="7944" max="8195" width="9.140625" style="1160"/>
    <col min="8196" max="8196" width="10.5703125" style="1160" customWidth="1"/>
    <col min="8197" max="8197" width="23.42578125" style="1160" customWidth="1"/>
    <col min="8198" max="8198" width="27.28515625" style="1160" customWidth="1"/>
    <col min="8199" max="8199" width="28.85546875" style="1160" customWidth="1"/>
    <col min="8200" max="8451" width="9.140625" style="1160"/>
    <col min="8452" max="8452" width="10.5703125" style="1160" customWidth="1"/>
    <col min="8453" max="8453" width="23.42578125" style="1160" customWidth="1"/>
    <col min="8454" max="8454" width="27.28515625" style="1160" customWidth="1"/>
    <col min="8455" max="8455" width="28.85546875" style="1160" customWidth="1"/>
    <col min="8456" max="8707" width="9.140625" style="1160"/>
    <col min="8708" max="8708" width="10.5703125" style="1160" customWidth="1"/>
    <col min="8709" max="8709" width="23.42578125" style="1160" customWidth="1"/>
    <col min="8710" max="8710" width="27.28515625" style="1160" customWidth="1"/>
    <col min="8711" max="8711" width="28.85546875" style="1160" customWidth="1"/>
    <col min="8712" max="8963" width="9.140625" style="1160"/>
    <col min="8964" max="8964" width="10.5703125" style="1160" customWidth="1"/>
    <col min="8965" max="8965" width="23.42578125" style="1160" customWidth="1"/>
    <col min="8966" max="8966" width="27.28515625" style="1160" customWidth="1"/>
    <col min="8967" max="8967" width="28.85546875" style="1160" customWidth="1"/>
    <col min="8968" max="9219" width="9.140625" style="1160"/>
    <col min="9220" max="9220" width="10.5703125" style="1160" customWidth="1"/>
    <col min="9221" max="9221" width="23.42578125" style="1160" customWidth="1"/>
    <col min="9222" max="9222" width="27.28515625" style="1160" customWidth="1"/>
    <col min="9223" max="9223" width="28.85546875" style="1160" customWidth="1"/>
    <col min="9224" max="9475" width="9.140625" style="1160"/>
    <col min="9476" max="9476" width="10.5703125" style="1160" customWidth="1"/>
    <col min="9477" max="9477" width="23.42578125" style="1160" customWidth="1"/>
    <col min="9478" max="9478" width="27.28515625" style="1160" customWidth="1"/>
    <col min="9479" max="9479" width="28.85546875" style="1160" customWidth="1"/>
    <col min="9480" max="9731" width="9.140625" style="1160"/>
    <col min="9732" max="9732" width="10.5703125" style="1160" customWidth="1"/>
    <col min="9733" max="9733" width="23.42578125" style="1160" customWidth="1"/>
    <col min="9734" max="9734" width="27.28515625" style="1160" customWidth="1"/>
    <col min="9735" max="9735" width="28.85546875" style="1160" customWidth="1"/>
    <col min="9736" max="9987" width="9.140625" style="1160"/>
    <col min="9988" max="9988" width="10.5703125" style="1160" customWidth="1"/>
    <col min="9989" max="9989" width="23.42578125" style="1160" customWidth="1"/>
    <col min="9990" max="9990" width="27.28515625" style="1160" customWidth="1"/>
    <col min="9991" max="9991" width="28.85546875" style="1160" customWidth="1"/>
    <col min="9992" max="10243" width="9.140625" style="1160"/>
    <col min="10244" max="10244" width="10.5703125" style="1160" customWidth="1"/>
    <col min="10245" max="10245" width="23.42578125" style="1160" customWidth="1"/>
    <col min="10246" max="10246" width="27.28515625" style="1160" customWidth="1"/>
    <col min="10247" max="10247" width="28.85546875" style="1160" customWidth="1"/>
    <col min="10248" max="10499" width="9.140625" style="1160"/>
    <col min="10500" max="10500" width="10.5703125" style="1160" customWidth="1"/>
    <col min="10501" max="10501" width="23.42578125" style="1160" customWidth="1"/>
    <col min="10502" max="10502" width="27.28515625" style="1160" customWidth="1"/>
    <col min="10503" max="10503" width="28.85546875" style="1160" customWidth="1"/>
    <col min="10504" max="10755" width="9.140625" style="1160"/>
    <col min="10756" max="10756" width="10.5703125" style="1160" customWidth="1"/>
    <col min="10757" max="10757" width="23.42578125" style="1160" customWidth="1"/>
    <col min="10758" max="10758" width="27.28515625" style="1160" customWidth="1"/>
    <col min="10759" max="10759" width="28.85546875" style="1160" customWidth="1"/>
    <col min="10760" max="11011" width="9.140625" style="1160"/>
    <col min="11012" max="11012" width="10.5703125" style="1160" customWidth="1"/>
    <col min="11013" max="11013" width="23.42578125" style="1160" customWidth="1"/>
    <col min="11014" max="11014" width="27.28515625" style="1160" customWidth="1"/>
    <col min="11015" max="11015" width="28.85546875" style="1160" customWidth="1"/>
    <col min="11016" max="11267" width="9.140625" style="1160"/>
    <col min="11268" max="11268" width="10.5703125" style="1160" customWidth="1"/>
    <col min="11269" max="11269" width="23.42578125" style="1160" customWidth="1"/>
    <col min="11270" max="11270" width="27.28515625" style="1160" customWidth="1"/>
    <col min="11271" max="11271" width="28.85546875" style="1160" customWidth="1"/>
    <col min="11272" max="11523" width="9.140625" style="1160"/>
    <col min="11524" max="11524" width="10.5703125" style="1160" customWidth="1"/>
    <col min="11525" max="11525" width="23.42578125" style="1160" customWidth="1"/>
    <col min="11526" max="11526" width="27.28515625" style="1160" customWidth="1"/>
    <col min="11527" max="11527" width="28.85546875" style="1160" customWidth="1"/>
    <col min="11528" max="11779" width="9.140625" style="1160"/>
    <col min="11780" max="11780" width="10.5703125" style="1160" customWidth="1"/>
    <col min="11781" max="11781" width="23.42578125" style="1160" customWidth="1"/>
    <col min="11782" max="11782" width="27.28515625" style="1160" customWidth="1"/>
    <col min="11783" max="11783" width="28.85546875" style="1160" customWidth="1"/>
    <col min="11784" max="12035" width="9.140625" style="1160"/>
    <col min="12036" max="12036" width="10.5703125" style="1160" customWidth="1"/>
    <col min="12037" max="12037" width="23.42578125" style="1160" customWidth="1"/>
    <col min="12038" max="12038" width="27.28515625" style="1160" customWidth="1"/>
    <col min="12039" max="12039" width="28.85546875" style="1160" customWidth="1"/>
    <col min="12040" max="12291" width="9.140625" style="1160"/>
    <col min="12292" max="12292" width="10.5703125" style="1160" customWidth="1"/>
    <col min="12293" max="12293" width="23.42578125" style="1160" customWidth="1"/>
    <col min="12294" max="12294" width="27.28515625" style="1160" customWidth="1"/>
    <col min="12295" max="12295" width="28.85546875" style="1160" customWidth="1"/>
    <col min="12296" max="12547" width="9.140625" style="1160"/>
    <col min="12548" max="12548" width="10.5703125" style="1160" customWidth="1"/>
    <col min="12549" max="12549" width="23.42578125" style="1160" customWidth="1"/>
    <col min="12550" max="12550" width="27.28515625" style="1160" customWidth="1"/>
    <col min="12551" max="12551" width="28.85546875" style="1160" customWidth="1"/>
    <col min="12552" max="12803" width="9.140625" style="1160"/>
    <col min="12804" max="12804" width="10.5703125" style="1160" customWidth="1"/>
    <col min="12805" max="12805" width="23.42578125" style="1160" customWidth="1"/>
    <col min="12806" max="12806" width="27.28515625" style="1160" customWidth="1"/>
    <col min="12807" max="12807" width="28.85546875" style="1160" customWidth="1"/>
    <col min="12808" max="13059" width="9.140625" style="1160"/>
    <col min="13060" max="13060" width="10.5703125" style="1160" customWidth="1"/>
    <col min="13061" max="13061" width="23.42578125" style="1160" customWidth="1"/>
    <col min="13062" max="13062" width="27.28515625" style="1160" customWidth="1"/>
    <col min="13063" max="13063" width="28.85546875" style="1160" customWidth="1"/>
    <col min="13064" max="13315" width="9.140625" style="1160"/>
    <col min="13316" max="13316" width="10.5703125" style="1160" customWidth="1"/>
    <col min="13317" max="13317" width="23.42578125" style="1160" customWidth="1"/>
    <col min="13318" max="13318" width="27.28515625" style="1160" customWidth="1"/>
    <col min="13319" max="13319" width="28.85546875" style="1160" customWidth="1"/>
    <col min="13320" max="13571" width="9.140625" style="1160"/>
    <col min="13572" max="13572" width="10.5703125" style="1160" customWidth="1"/>
    <col min="13573" max="13573" width="23.42578125" style="1160" customWidth="1"/>
    <col min="13574" max="13574" width="27.28515625" style="1160" customWidth="1"/>
    <col min="13575" max="13575" width="28.85546875" style="1160" customWidth="1"/>
    <col min="13576" max="13827" width="9.140625" style="1160"/>
    <col min="13828" max="13828" width="10.5703125" style="1160" customWidth="1"/>
    <col min="13829" max="13829" width="23.42578125" style="1160" customWidth="1"/>
    <col min="13830" max="13830" width="27.28515625" style="1160" customWidth="1"/>
    <col min="13831" max="13831" width="28.85546875" style="1160" customWidth="1"/>
    <col min="13832" max="14083" width="9.140625" style="1160"/>
    <col min="14084" max="14084" width="10.5703125" style="1160" customWidth="1"/>
    <col min="14085" max="14085" width="23.42578125" style="1160" customWidth="1"/>
    <col min="14086" max="14086" width="27.28515625" style="1160" customWidth="1"/>
    <col min="14087" max="14087" width="28.85546875" style="1160" customWidth="1"/>
    <col min="14088" max="14339" width="9.140625" style="1160"/>
    <col min="14340" max="14340" width="10.5703125" style="1160" customWidth="1"/>
    <col min="14341" max="14341" width="23.42578125" style="1160" customWidth="1"/>
    <col min="14342" max="14342" width="27.28515625" style="1160" customWidth="1"/>
    <col min="14343" max="14343" width="28.85546875" style="1160" customWidth="1"/>
    <col min="14344" max="14595" width="9.140625" style="1160"/>
    <col min="14596" max="14596" width="10.5703125" style="1160" customWidth="1"/>
    <col min="14597" max="14597" width="23.42578125" style="1160" customWidth="1"/>
    <col min="14598" max="14598" width="27.28515625" style="1160" customWidth="1"/>
    <col min="14599" max="14599" width="28.85546875" style="1160" customWidth="1"/>
    <col min="14600" max="14851" width="9.140625" style="1160"/>
    <col min="14852" max="14852" width="10.5703125" style="1160" customWidth="1"/>
    <col min="14853" max="14853" width="23.42578125" style="1160" customWidth="1"/>
    <col min="14854" max="14854" width="27.28515625" style="1160" customWidth="1"/>
    <col min="14855" max="14855" width="28.85546875" style="1160" customWidth="1"/>
    <col min="14856" max="15107" width="9.140625" style="1160"/>
    <col min="15108" max="15108" width="10.5703125" style="1160" customWidth="1"/>
    <col min="15109" max="15109" width="23.42578125" style="1160" customWidth="1"/>
    <col min="15110" max="15110" width="27.28515625" style="1160" customWidth="1"/>
    <col min="15111" max="15111" width="28.85546875" style="1160" customWidth="1"/>
    <col min="15112" max="15363" width="9.140625" style="1160"/>
    <col min="15364" max="15364" width="10.5703125" style="1160" customWidth="1"/>
    <col min="15365" max="15365" width="23.42578125" style="1160" customWidth="1"/>
    <col min="15366" max="15366" width="27.28515625" style="1160" customWidth="1"/>
    <col min="15367" max="15367" width="28.85546875" style="1160" customWidth="1"/>
    <col min="15368" max="15619" width="9.140625" style="1160"/>
    <col min="15620" max="15620" width="10.5703125" style="1160" customWidth="1"/>
    <col min="15621" max="15621" width="23.42578125" style="1160" customWidth="1"/>
    <col min="15622" max="15622" width="27.28515625" style="1160" customWidth="1"/>
    <col min="15623" max="15623" width="28.85546875" style="1160" customWidth="1"/>
    <col min="15624" max="15875" width="9.140625" style="1160"/>
    <col min="15876" max="15876" width="10.5703125" style="1160" customWidth="1"/>
    <col min="15877" max="15877" width="23.42578125" style="1160" customWidth="1"/>
    <col min="15878" max="15878" width="27.28515625" style="1160" customWidth="1"/>
    <col min="15879" max="15879" width="28.85546875" style="1160" customWidth="1"/>
    <col min="15880" max="16131" width="9.140625" style="1160"/>
    <col min="16132" max="16132" width="10.5703125" style="1160" customWidth="1"/>
    <col min="16133" max="16133" width="23.42578125" style="1160" customWidth="1"/>
    <col min="16134" max="16134" width="27.28515625" style="1160" customWidth="1"/>
    <col min="16135" max="16135" width="28.85546875" style="1160" customWidth="1"/>
    <col min="16136" max="16384" width="9.140625" style="1160"/>
  </cols>
  <sheetData>
    <row r="1" spans="1:11" ht="16.5" x14ac:dyDescent="0.3">
      <c r="A1" s="2127" t="s">
        <v>572</v>
      </c>
      <c r="B1" s="2127"/>
      <c r="C1" s="2127"/>
      <c r="D1" s="2127"/>
      <c r="E1" s="2127"/>
      <c r="F1" s="2127"/>
      <c r="G1" s="2127"/>
      <c r="H1" s="2127"/>
      <c r="I1" s="2127"/>
      <c r="J1" s="2127"/>
      <c r="K1" s="2127"/>
    </row>
    <row r="2" spans="1:11" x14ac:dyDescent="0.2">
      <c r="A2" s="2131"/>
      <c r="B2" s="2126" t="s">
        <v>0</v>
      </c>
      <c r="C2" s="2126"/>
      <c r="D2" s="2126"/>
      <c r="E2" s="2126"/>
      <c r="F2" s="2126"/>
      <c r="G2" s="2126"/>
      <c r="H2" s="2126"/>
      <c r="I2" s="2126"/>
      <c r="J2" s="2126"/>
      <c r="K2" s="2126"/>
    </row>
    <row r="3" spans="1:11" x14ac:dyDescent="0.2">
      <c r="A3" s="2132"/>
      <c r="B3" s="2128" t="s">
        <v>753</v>
      </c>
      <c r="C3" s="2125" t="s">
        <v>9</v>
      </c>
      <c r="D3" s="2125"/>
      <c r="E3" s="2125"/>
      <c r="F3" s="2125"/>
      <c r="G3" s="2125"/>
      <c r="H3" s="2125"/>
      <c r="I3" s="2125"/>
      <c r="J3" s="2125"/>
      <c r="K3" s="2125"/>
    </row>
    <row r="4" spans="1:11" x14ac:dyDescent="0.2">
      <c r="A4" s="2132"/>
      <c r="B4" s="2129"/>
      <c r="C4" s="1838"/>
      <c r="D4" s="2125" t="s">
        <v>853</v>
      </c>
      <c r="E4" s="2125"/>
      <c r="F4" s="2125" t="s">
        <v>856</v>
      </c>
      <c r="G4" s="2125"/>
      <c r="H4" s="2125" t="s">
        <v>857</v>
      </c>
      <c r="I4" s="2125"/>
      <c r="J4" s="2125" t="s">
        <v>858</v>
      </c>
      <c r="K4" s="2125"/>
    </row>
    <row r="5" spans="1:11" x14ac:dyDescent="0.2">
      <c r="A5" s="2133"/>
      <c r="B5" s="2130"/>
      <c r="C5" s="1830" t="s">
        <v>29</v>
      </c>
      <c r="D5" s="1830" t="s">
        <v>854</v>
      </c>
      <c r="E5" s="1830" t="s">
        <v>855</v>
      </c>
      <c r="F5" s="1830" t="s">
        <v>854</v>
      </c>
      <c r="G5" s="1830" t="s">
        <v>855</v>
      </c>
      <c r="H5" s="1830" t="s">
        <v>854</v>
      </c>
      <c r="I5" s="1830" t="s">
        <v>855</v>
      </c>
      <c r="J5" s="1830" t="s">
        <v>854</v>
      </c>
      <c r="K5" s="1830" t="s">
        <v>855</v>
      </c>
    </row>
    <row r="6" spans="1:11" x14ac:dyDescent="0.2">
      <c r="A6" s="1239" t="s">
        <v>1621</v>
      </c>
      <c r="B6" s="1835">
        <v>100000</v>
      </c>
      <c r="C6" s="1836">
        <v>18000</v>
      </c>
      <c r="D6" s="1836">
        <v>12000</v>
      </c>
      <c r="E6" s="1246">
        <f>D6/C6</f>
        <v>0.66666666666666663</v>
      </c>
      <c r="F6" s="1836">
        <v>10000</v>
      </c>
      <c r="G6" s="1246">
        <f>F6/C6</f>
        <v>0.55555555555555558</v>
      </c>
      <c r="H6" s="1836">
        <v>13000</v>
      </c>
      <c r="I6" s="1246">
        <f>H6/C6</f>
        <v>0.72222222222222221</v>
      </c>
      <c r="J6" s="1836">
        <v>7000</v>
      </c>
      <c r="K6" s="1246">
        <f>J6/C6</f>
        <v>0.3888888888888889</v>
      </c>
    </row>
    <row r="7" spans="1:11" x14ac:dyDescent="0.2">
      <c r="A7" s="1239" t="s">
        <v>1618</v>
      </c>
      <c r="B7" s="1836">
        <v>103000</v>
      </c>
      <c r="C7" s="1836">
        <v>18500</v>
      </c>
      <c r="D7" s="1836">
        <v>13000</v>
      </c>
      <c r="E7" s="1246">
        <f>D7/C7</f>
        <v>0.70270270270270274</v>
      </c>
      <c r="F7" s="1836">
        <v>11000</v>
      </c>
      <c r="G7" s="1246">
        <f>F7/C7</f>
        <v>0.59459459459459463</v>
      </c>
      <c r="H7" s="1836">
        <v>14500</v>
      </c>
      <c r="I7" s="1246">
        <f>H7/C7</f>
        <v>0.78378378378378377</v>
      </c>
      <c r="J7" s="1836">
        <v>8000</v>
      </c>
      <c r="K7" s="1246">
        <f>J7/C7</f>
        <v>0.43243243243243246</v>
      </c>
    </row>
    <row r="8" spans="1:11" x14ac:dyDescent="0.2">
      <c r="A8" s="1239" t="s">
        <v>1619</v>
      </c>
      <c r="B8" s="1835">
        <v>105000</v>
      </c>
      <c r="C8" s="1836">
        <v>19000</v>
      </c>
      <c r="D8" s="1836">
        <v>15000</v>
      </c>
      <c r="E8" s="1246">
        <f>D8/C8</f>
        <v>0.78947368421052633</v>
      </c>
      <c r="F8" s="1836">
        <v>12000</v>
      </c>
      <c r="G8" s="1246">
        <f>F8/C8</f>
        <v>0.63157894736842102</v>
      </c>
      <c r="H8" s="1836">
        <v>16100</v>
      </c>
      <c r="I8" s="1246">
        <f>H8/C8</f>
        <v>0.84736842105263155</v>
      </c>
      <c r="J8" s="1836">
        <v>9000</v>
      </c>
      <c r="K8" s="1246">
        <f>J8/C8</f>
        <v>0.47368421052631576</v>
      </c>
    </row>
    <row r="9" spans="1:11" x14ac:dyDescent="0.2">
      <c r="A9" s="1166"/>
      <c r="B9" s="1167"/>
      <c r="C9" s="1167"/>
      <c r="D9" s="1167"/>
      <c r="E9" s="1167"/>
      <c r="F9" s="1167"/>
      <c r="G9" s="1167"/>
      <c r="H9" s="1167"/>
      <c r="I9" s="1167"/>
      <c r="J9" s="1991" t="s">
        <v>1841</v>
      </c>
      <c r="K9" s="1992"/>
    </row>
  </sheetData>
  <mergeCells count="10">
    <mergeCell ref="J9:K9"/>
    <mergeCell ref="J4:K4"/>
    <mergeCell ref="C3:K3"/>
    <mergeCell ref="B2:K2"/>
    <mergeCell ref="A1:K1"/>
    <mergeCell ref="B3:B5"/>
    <mergeCell ref="A2:A5"/>
    <mergeCell ref="D4:E4"/>
    <mergeCell ref="F4:G4"/>
    <mergeCell ref="H4:I4"/>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9"/>
  <sheetViews>
    <sheetView workbookViewId="0">
      <selection sqref="A1:F1"/>
    </sheetView>
  </sheetViews>
  <sheetFormatPr defaultRowHeight="12.75" x14ac:dyDescent="0.2"/>
  <cols>
    <col min="1" max="1" width="31.42578125" style="1291" customWidth="1"/>
    <col min="2" max="6" width="14.28515625" style="1291" customWidth="1"/>
    <col min="7" max="16384" width="9.140625" style="1291"/>
  </cols>
  <sheetData>
    <row r="1" spans="1:6" ht="21.75" customHeight="1" x14ac:dyDescent="0.2">
      <c r="A1" s="2134" t="s">
        <v>2052</v>
      </c>
      <c r="B1" s="2135"/>
      <c r="C1" s="2135"/>
      <c r="D1" s="2135"/>
      <c r="E1" s="2135"/>
      <c r="F1" s="2136"/>
    </row>
    <row r="2" spans="1:6" x14ac:dyDescent="0.2">
      <c r="A2" s="2137" t="s">
        <v>1591</v>
      </c>
      <c r="B2" s="1945" t="s">
        <v>1618</v>
      </c>
      <c r="C2" s="2139" t="s">
        <v>1619</v>
      </c>
      <c r="D2" s="2140"/>
      <c r="E2" s="2140"/>
      <c r="F2" s="2140"/>
    </row>
    <row r="3" spans="1:6" ht="25.5" x14ac:dyDescent="0.2">
      <c r="A3" s="2138"/>
      <c r="B3" s="1768" t="s">
        <v>95</v>
      </c>
      <c r="C3" s="1768" t="s">
        <v>28</v>
      </c>
      <c r="D3" s="1768" t="s">
        <v>893</v>
      </c>
      <c r="E3" s="1768" t="s">
        <v>95</v>
      </c>
      <c r="F3" s="1768" t="s">
        <v>894</v>
      </c>
    </row>
    <row r="4" spans="1:6" ht="14.25" customHeight="1" x14ac:dyDescent="0.2">
      <c r="A4" s="1765" t="s">
        <v>25</v>
      </c>
      <c r="B4" s="1763">
        <v>200</v>
      </c>
      <c r="C4" s="1763">
        <v>244</v>
      </c>
      <c r="D4" s="1763">
        <v>250</v>
      </c>
      <c r="E4" s="1763">
        <v>248</v>
      </c>
      <c r="F4" s="1764">
        <f>(E4-C4)/E4</f>
        <v>1.6129032258064516E-2</v>
      </c>
    </row>
    <row r="5" spans="1:6" ht="14.25" customHeight="1" x14ac:dyDescent="0.2">
      <c r="A5" s="1765" t="s">
        <v>1179</v>
      </c>
      <c r="B5" s="1763">
        <v>220</v>
      </c>
      <c r="C5" s="1763">
        <v>240</v>
      </c>
      <c r="D5" s="1763">
        <v>250</v>
      </c>
      <c r="E5" s="1763">
        <v>245</v>
      </c>
      <c r="F5" s="1764">
        <f t="shared" ref="F5:F8" si="0">(E5-C5)/E5</f>
        <v>2.0408163265306121E-2</v>
      </c>
    </row>
    <row r="6" spans="1:6" ht="14.25" customHeight="1" x14ac:dyDescent="0.2">
      <c r="A6" s="1765" t="s">
        <v>26</v>
      </c>
      <c r="B6" s="1763">
        <v>100</v>
      </c>
      <c r="C6" s="1763">
        <v>120</v>
      </c>
      <c r="D6" s="1763">
        <v>130</v>
      </c>
      <c r="E6" s="1763">
        <v>135</v>
      </c>
      <c r="F6" s="1764">
        <f t="shared" si="0"/>
        <v>0.1111111111111111</v>
      </c>
    </row>
    <row r="7" spans="1:6" ht="14.25" customHeight="1" x14ac:dyDescent="0.2">
      <c r="A7" s="1765" t="s">
        <v>1592</v>
      </c>
      <c r="B7" s="1763">
        <v>105</v>
      </c>
      <c r="C7" s="1763">
        <v>110</v>
      </c>
      <c r="D7" s="1763">
        <v>120</v>
      </c>
      <c r="E7" s="1763">
        <v>125</v>
      </c>
      <c r="F7" s="1764">
        <f t="shared" si="0"/>
        <v>0.12</v>
      </c>
    </row>
    <row r="8" spans="1:6" ht="14.25" customHeight="1" x14ac:dyDescent="0.2">
      <c r="A8" s="1765" t="s">
        <v>29</v>
      </c>
      <c r="B8" s="1840">
        <f>SUM(B4:B7)</f>
        <v>625</v>
      </c>
      <c r="C8" s="1840">
        <f t="shared" ref="C8:E8" si="1">SUM(C4:C7)</f>
        <v>714</v>
      </c>
      <c r="D8" s="1840">
        <f t="shared" si="1"/>
        <v>750</v>
      </c>
      <c r="E8" s="1840">
        <f t="shared" si="1"/>
        <v>753</v>
      </c>
      <c r="F8" s="1764">
        <f t="shared" si="0"/>
        <v>5.1792828685258967E-2</v>
      </c>
    </row>
    <row r="9" spans="1:6" x14ac:dyDescent="0.2">
      <c r="A9" s="1841"/>
      <c r="B9" s="1842"/>
      <c r="C9" s="1843"/>
      <c r="D9" s="1843"/>
      <c r="E9" s="2141" t="s">
        <v>1842</v>
      </c>
      <c r="F9" s="2142"/>
    </row>
  </sheetData>
  <mergeCells count="4">
    <mergeCell ref="A1:F1"/>
    <mergeCell ref="A2:A3"/>
    <mergeCell ref="C2:F2"/>
    <mergeCell ref="E9:F9"/>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23"/>
  <sheetViews>
    <sheetView workbookViewId="0">
      <selection sqref="A1:J1"/>
    </sheetView>
  </sheetViews>
  <sheetFormatPr defaultRowHeight="12.75" x14ac:dyDescent="0.2"/>
  <cols>
    <col min="1" max="2" width="47.42578125" style="1291" customWidth="1"/>
    <col min="3" max="8" width="15.7109375" style="1291" customWidth="1"/>
    <col min="9" max="10" width="16" style="1291" customWidth="1"/>
    <col min="11" max="16384" width="9.140625" style="1291"/>
  </cols>
  <sheetData>
    <row r="1" spans="1:10" ht="16.5" x14ac:dyDescent="0.3">
      <c r="A1" s="2050" t="s">
        <v>1112</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730" t="s">
        <v>96</v>
      </c>
      <c r="D3" s="1731" t="s">
        <v>95</v>
      </c>
      <c r="E3" s="2057" t="s">
        <v>96</v>
      </c>
      <c r="F3" s="2058"/>
      <c r="G3" s="1728" t="s">
        <v>95</v>
      </c>
      <c r="H3" s="2057" t="s">
        <v>96</v>
      </c>
      <c r="I3" s="2059"/>
      <c r="J3" s="2058"/>
    </row>
    <row r="4" spans="1:10" x14ac:dyDescent="0.2">
      <c r="A4" s="1732" t="s">
        <v>1107</v>
      </c>
      <c r="B4" s="2056"/>
      <c r="C4" s="1731" t="s">
        <v>1469</v>
      </c>
      <c r="D4" s="1733"/>
      <c r="E4" s="1734" t="s">
        <v>1470</v>
      </c>
      <c r="F4" s="1735" t="s">
        <v>1468</v>
      </c>
      <c r="G4" s="1731"/>
      <c r="H4" s="1736" t="s">
        <v>1468</v>
      </c>
      <c r="I4" s="1736" t="s">
        <v>1468</v>
      </c>
      <c r="J4" s="1294"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ht="38.25" x14ac:dyDescent="0.2">
      <c r="A7" s="1810" t="s">
        <v>1365</v>
      </c>
      <c r="B7" s="1844" t="s">
        <v>1843</v>
      </c>
      <c r="C7" s="1812" t="s">
        <v>1480</v>
      </c>
      <c r="D7" s="1812" t="s">
        <v>1480</v>
      </c>
      <c r="E7" s="1812" t="s">
        <v>1480</v>
      </c>
      <c r="F7" s="1812" t="s">
        <v>1480</v>
      </c>
      <c r="G7" s="1812" t="s">
        <v>1480</v>
      </c>
      <c r="H7" s="1812" t="s">
        <v>1480</v>
      </c>
      <c r="I7" s="1812" t="s">
        <v>1480</v>
      </c>
      <c r="J7" s="1812" t="s">
        <v>1480</v>
      </c>
    </row>
    <row r="8" spans="1:10" x14ac:dyDescent="0.2">
      <c r="A8" s="1724"/>
      <c r="B8" s="1724"/>
      <c r="C8" s="1724"/>
      <c r="D8" s="1723"/>
      <c r="E8" s="1723"/>
      <c r="F8" s="1723"/>
      <c r="G8" s="1723"/>
      <c r="H8" s="1723"/>
      <c r="I8" s="1723"/>
      <c r="J8" s="1723"/>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4"/>
    </row>
    <row r="18" spans="1:10" x14ac:dyDescent="0.2">
      <c r="A18" s="1724"/>
      <c r="B18" s="1724"/>
      <c r="C18" s="1724"/>
      <c r="D18" s="1724"/>
      <c r="E18" s="1724"/>
      <c r="F18" s="1724"/>
      <c r="G18" s="1724"/>
      <c r="H18" s="1724"/>
      <c r="I18" s="1724"/>
      <c r="J18" s="1724"/>
    </row>
    <row r="19" spans="1:10" x14ac:dyDescent="0.2">
      <c r="A19" s="1724"/>
      <c r="B19" s="1724"/>
      <c r="C19" s="1724"/>
      <c r="D19" s="1724"/>
      <c r="E19" s="1724"/>
      <c r="F19" s="1724"/>
      <c r="G19" s="1724"/>
      <c r="H19" s="1724"/>
      <c r="I19" s="1724"/>
      <c r="J19" s="1724"/>
    </row>
    <row r="20" spans="1:10" x14ac:dyDescent="0.2">
      <c r="A20" s="1724"/>
      <c r="B20" s="1724"/>
      <c r="C20" s="1724"/>
      <c r="D20" s="1724"/>
      <c r="E20" s="1724"/>
      <c r="F20" s="1724"/>
      <c r="G20" s="1724"/>
      <c r="H20" s="1724"/>
      <c r="I20" s="1724"/>
      <c r="J20" s="1724"/>
    </row>
    <row r="21" spans="1:10" x14ac:dyDescent="0.2">
      <c r="A21" s="1724"/>
      <c r="B21" s="1724"/>
      <c r="C21" s="1724"/>
      <c r="D21" s="1724"/>
      <c r="E21" s="1724"/>
      <c r="F21" s="1724"/>
      <c r="G21" s="1724"/>
      <c r="H21" s="1724"/>
      <c r="I21" s="1724"/>
      <c r="J21" s="1724"/>
    </row>
    <row r="22" spans="1:10" x14ac:dyDescent="0.2">
      <c r="A22" s="1724"/>
      <c r="B22" s="1724"/>
      <c r="C22" s="1724"/>
      <c r="D22" s="1724"/>
      <c r="E22" s="1724"/>
      <c r="F22" s="1724"/>
      <c r="G22" s="1724"/>
      <c r="H22" s="1724"/>
      <c r="I22" s="1724"/>
      <c r="J22" s="1725"/>
    </row>
    <row r="23" spans="1:10" ht="39.75" customHeight="1" x14ac:dyDescent="0.2">
      <c r="A23" s="2048" t="s">
        <v>2026</v>
      </c>
      <c r="B23" s="2049"/>
      <c r="C23" s="2049"/>
      <c r="D23" s="2049"/>
      <c r="E23" s="2049"/>
      <c r="F23" s="2049"/>
      <c r="G23" s="2049"/>
      <c r="H23" s="2049"/>
      <c r="I23" s="2049"/>
      <c r="J23" s="1366" t="s">
        <v>1844</v>
      </c>
    </row>
  </sheetData>
  <mergeCells count="9">
    <mergeCell ref="A6:J6"/>
    <mergeCell ref="A23:I23"/>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sqref="A1:E1"/>
    </sheetView>
  </sheetViews>
  <sheetFormatPr defaultRowHeight="12.75" x14ac:dyDescent="0.2"/>
  <cols>
    <col min="1" max="1" width="12.42578125" style="1160" customWidth="1"/>
    <col min="2" max="5" width="19.28515625" style="1160" customWidth="1"/>
    <col min="6" max="16384" width="9.140625" style="1160"/>
  </cols>
  <sheetData>
    <row r="1" spans="1:5" ht="16.5" x14ac:dyDescent="0.3">
      <c r="A1" s="2143" t="s">
        <v>911</v>
      </c>
      <c r="B1" s="2144"/>
      <c r="C1" s="2144"/>
      <c r="D1" s="2144"/>
      <c r="E1" s="2145"/>
    </row>
    <row r="2" spans="1:5" x14ac:dyDescent="0.2">
      <c r="A2" s="1191"/>
      <c r="B2" s="1192"/>
      <c r="C2" s="1192"/>
      <c r="D2" s="1192"/>
      <c r="E2" s="1292" t="s">
        <v>1214</v>
      </c>
    </row>
    <row r="3" spans="1:5" ht="25.5" x14ac:dyDescent="0.2">
      <c r="A3" s="1845"/>
      <c r="B3" s="1293" t="s">
        <v>1215</v>
      </c>
      <c r="C3" s="1846" t="s">
        <v>1216</v>
      </c>
      <c r="D3" s="1846" t="s">
        <v>1217</v>
      </c>
      <c r="E3" s="1846" t="s">
        <v>1218</v>
      </c>
    </row>
    <row r="4" spans="1:5" x14ac:dyDescent="0.2">
      <c r="A4" s="1559" t="s">
        <v>1621</v>
      </c>
      <c r="B4" s="1847">
        <v>145</v>
      </c>
      <c r="C4" s="1848">
        <v>15</v>
      </c>
      <c r="D4" s="1848">
        <v>10</v>
      </c>
      <c r="E4" s="1848">
        <v>100</v>
      </c>
    </row>
    <row r="5" spans="1:5" x14ac:dyDescent="0.2">
      <c r="A5" s="1559" t="s">
        <v>1618</v>
      </c>
      <c r="B5" s="1848">
        <v>160</v>
      </c>
      <c r="C5" s="1848">
        <v>20</v>
      </c>
      <c r="D5" s="1848">
        <v>12</v>
      </c>
      <c r="E5" s="1848">
        <v>120</v>
      </c>
    </row>
    <row r="6" spans="1:5" x14ac:dyDescent="0.2">
      <c r="A6" s="1559" t="s">
        <v>1619</v>
      </c>
      <c r="B6" s="1848">
        <v>166</v>
      </c>
      <c r="C6" s="1848">
        <v>25</v>
      </c>
      <c r="D6" s="1848">
        <v>14</v>
      </c>
      <c r="E6" s="1848">
        <v>140</v>
      </c>
    </row>
    <row r="7" spans="1:5" x14ac:dyDescent="0.2">
      <c r="A7" s="1166"/>
      <c r="B7" s="1167"/>
      <c r="C7" s="1167"/>
      <c r="D7" s="1167"/>
      <c r="E7" s="1204" t="s">
        <v>1845</v>
      </c>
    </row>
  </sheetData>
  <mergeCells count="1">
    <mergeCell ref="A1:E1"/>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election sqref="A1:F1"/>
    </sheetView>
  </sheetViews>
  <sheetFormatPr defaultRowHeight="12.75" x14ac:dyDescent="0.2"/>
  <cols>
    <col min="1" max="1" width="9.140625" style="1160"/>
    <col min="2" max="2" width="15.140625" style="1160" customWidth="1"/>
    <col min="3" max="3" width="13.42578125" style="1160" customWidth="1"/>
    <col min="4" max="4" width="14.42578125" style="1160" customWidth="1"/>
    <col min="5" max="5" width="14.140625" style="1160" customWidth="1"/>
    <col min="6" max="6" width="13.42578125" style="1160" customWidth="1"/>
    <col min="7" max="16384" width="9.140625" style="1160"/>
  </cols>
  <sheetData>
    <row r="1" spans="1:6" ht="16.5" x14ac:dyDescent="0.3">
      <c r="A1" s="2146" t="s">
        <v>912</v>
      </c>
      <c r="B1" s="2146"/>
      <c r="C1" s="2146"/>
      <c r="D1" s="2146"/>
      <c r="E1" s="2146"/>
      <c r="F1" s="2146"/>
    </row>
    <row r="2" spans="1:6" x14ac:dyDescent="0.2">
      <c r="A2" s="2147" t="s">
        <v>1214</v>
      </c>
      <c r="B2" s="2148"/>
      <c r="C2" s="2148"/>
      <c r="D2" s="2148"/>
      <c r="E2" s="2148"/>
      <c r="F2" s="2149"/>
    </row>
    <row r="3" spans="1:6" ht="25.5" x14ac:dyDescent="0.2">
      <c r="A3" s="1849"/>
      <c r="B3" s="1850" t="s">
        <v>1219</v>
      </c>
      <c r="C3" s="1850" t="s">
        <v>1220</v>
      </c>
      <c r="D3" s="1850" t="s">
        <v>1221</v>
      </c>
      <c r="E3" s="1850" t="s">
        <v>1222</v>
      </c>
      <c r="F3" s="1850" t="s">
        <v>1223</v>
      </c>
    </row>
    <row r="4" spans="1:6" x14ac:dyDescent="0.2">
      <c r="A4" s="1559" t="s">
        <v>1621</v>
      </c>
      <c r="B4" s="1847">
        <v>85</v>
      </c>
      <c r="C4" s="1635">
        <v>10</v>
      </c>
      <c r="D4" s="1848">
        <v>23</v>
      </c>
      <c r="E4" s="1848">
        <v>18</v>
      </c>
      <c r="F4" s="1848">
        <v>100</v>
      </c>
    </row>
    <row r="5" spans="1:6" x14ac:dyDescent="0.2">
      <c r="A5" s="1559" t="s">
        <v>1618</v>
      </c>
      <c r="B5" s="1848">
        <v>98</v>
      </c>
      <c r="C5" s="1635">
        <v>14</v>
      </c>
      <c r="D5" s="1848">
        <v>25</v>
      </c>
      <c r="E5" s="1848">
        <v>15</v>
      </c>
      <c r="F5" s="1848">
        <v>120</v>
      </c>
    </row>
    <row r="6" spans="1:6" x14ac:dyDescent="0.2">
      <c r="A6" s="1559" t="s">
        <v>1619</v>
      </c>
      <c r="B6" s="1848">
        <v>114</v>
      </c>
      <c r="C6" s="1635">
        <v>20</v>
      </c>
      <c r="D6" s="1848">
        <v>30</v>
      </c>
      <c r="E6" s="1848">
        <v>25</v>
      </c>
      <c r="F6" s="1848">
        <v>140</v>
      </c>
    </row>
    <row r="7" spans="1:6" x14ac:dyDescent="0.2">
      <c r="A7" s="1166"/>
      <c r="B7" s="1167"/>
      <c r="C7" s="1167"/>
      <c r="D7" s="1167"/>
      <c r="E7" s="1167"/>
      <c r="F7" s="1204" t="s">
        <v>1846</v>
      </c>
    </row>
  </sheetData>
  <mergeCells count="2">
    <mergeCell ref="A1:F1"/>
    <mergeCell ref="A2:F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sqref="A1:G1"/>
    </sheetView>
  </sheetViews>
  <sheetFormatPr defaultRowHeight="12.75" x14ac:dyDescent="0.2"/>
  <cols>
    <col min="1" max="1" width="9.42578125" style="1291" customWidth="1"/>
    <col min="2" max="6" width="14.140625" style="1291" customWidth="1"/>
    <col min="7" max="7" width="12.42578125" style="1291" customWidth="1"/>
    <col min="8" max="252" width="9.140625" style="1291"/>
    <col min="253" max="253" width="9.42578125" style="1291" customWidth="1"/>
    <col min="254" max="261" width="14.140625" style="1291" customWidth="1"/>
    <col min="262" max="508" width="9.140625" style="1291"/>
    <col min="509" max="509" width="9.42578125" style="1291" customWidth="1"/>
    <col min="510" max="517" width="14.140625" style="1291" customWidth="1"/>
    <col min="518" max="764" width="9.140625" style="1291"/>
    <col min="765" max="765" width="9.42578125" style="1291" customWidth="1"/>
    <col min="766" max="773" width="14.140625" style="1291" customWidth="1"/>
    <col min="774" max="1020" width="9.140625" style="1291"/>
    <col min="1021" max="1021" width="9.42578125" style="1291" customWidth="1"/>
    <col min="1022" max="1029" width="14.140625" style="1291" customWidth="1"/>
    <col min="1030" max="1276" width="9.140625" style="1291"/>
    <col min="1277" max="1277" width="9.42578125" style="1291" customWidth="1"/>
    <col min="1278" max="1285" width="14.140625" style="1291" customWidth="1"/>
    <col min="1286" max="1532" width="9.140625" style="1291"/>
    <col min="1533" max="1533" width="9.42578125" style="1291" customWidth="1"/>
    <col min="1534" max="1541" width="14.140625" style="1291" customWidth="1"/>
    <col min="1542" max="1788" width="9.140625" style="1291"/>
    <col min="1789" max="1789" width="9.42578125" style="1291" customWidth="1"/>
    <col min="1790" max="1797" width="14.140625" style="1291" customWidth="1"/>
    <col min="1798" max="2044" width="9.140625" style="1291"/>
    <col min="2045" max="2045" width="9.42578125" style="1291" customWidth="1"/>
    <col min="2046" max="2053" width="14.140625" style="1291" customWidth="1"/>
    <col min="2054" max="2300" width="9.140625" style="1291"/>
    <col min="2301" max="2301" width="9.42578125" style="1291" customWidth="1"/>
    <col min="2302" max="2309" width="14.140625" style="1291" customWidth="1"/>
    <col min="2310" max="2556" width="9.140625" style="1291"/>
    <col min="2557" max="2557" width="9.42578125" style="1291" customWidth="1"/>
    <col min="2558" max="2565" width="14.140625" style="1291" customWidth="1"/>
    <col min="2566" max="2812" width="9.140625" style="1291"/>
    <col min="2813" max="2813" width="9.42578125" style="1291" customWidth="1"/>
    <col min="2814" max="2821" width="14.140625" style="1291" customWidth="1"/>
    <col min="2822" max="3068" width="9.140625" style="1291"/>
    <col min="3069" max="3069" width="9.42578125" style="1291" customWidth="1"/>
    <col min="3070" max="3077" width="14.140625" style="1291" customWidth="1"/>
    <col min="3078" max="3324" width="9.140625" style="1291"/>
    <col min="3325" max="3325" width="9.42578125" style="1291" customWidth="1"/>
    <col min="3326" max="3333" width="14.140625" style="1291" customWidth="1"/>
    <col min="3334" max="3580" width="9.140625" style="1291"/>
    <col min="3581" max="3581" width="9.42578125" style="1291" customWidth="1"/>
    <col min="3582" max="3589" width="14.140625" style="1291" customWidth="1"/>
    <col min="3590" max="3836" width="9.140625" style="1291"/>
    <col min="3837" max="3837" width="9.42578125" style="1291" customWidth="1"/>
    <col min="3838" max="3845" width="14.140625" style="1291" customWidth="1"/>
    <col min="3846" max="4092" width="9.140625" style="1291"/>
    <col min="4093" max="4093" width="9.42578125" style="1291" customWidth="1"/>
    <col min="4094" max="4101" width="14.140625" style="1291" customWidth="1"/>
    <col min="4102" max="4348" width="9.140625" style="1291"/>
    <col min="4349" max="4349" width="9.42578125" style="1291" customWidth="1"/>
    <col min="4350" max="4357" width="14.140625" style="1291" customWidth="1"/>
    <col min="4358" max="4604" width="9.140625" style="1291"/>
    <col min="4605" max="4605" width="9.42578125" style="1291" customWidth="1"/>
    <col min="4606" max="4613" width="14.140625" style="1291" customWidth="1"/>
    <col min="4614" max="4860" width="9.140625" style="1291"/>
    <col min="4861" max="4861" width="9.42578125" style="1291" customWidth="1"/>
    <col min="4862" max="4869" width="14.140625" style="1291" customWidth="1"/>
    <col min="4870" max="5116" width="9.140625" style="1291"/>
    <col min="5117" max="5117" width="9.42578125" style="1291" customWidth="1"/>
    <col min="5118" max="5125" width="14.140625" style="1291" customWidth="1"/>
    <col min="5126" max="5372" width="9.140625" style="1291"/>
    <col min="5373" max="5373" width="9.42578125" style="1291" customWidth="1"/>
    <col min="5374" max="5381" width="14.140625" style="1291" customWidth="1"/>
    <col min="5382" max="5628" width="9.140625" style="1291"/>
    <col min="5629" max="5629" width="9.42578125" style="1291" customWidth="1"/>
    <col min="5630" max="5637" width="14.140625" style="1291" customWidth="1"/>
    <col min="5638" max="5884" width="9.140625" style="1291"/>
    <col min="5885" max="5885" width="9.42578125" style="1291" customWidth="1"/>
    <col min="5886" max="5893" width="14.140625" style="1291" customWidth="1"/>
    <col min="5894" max="6140" width="9.140625" style="1291"/>
    <col min="6141" max="6141" width="9.42578125" style="1291" customWidth="1"/>
    <col min="6142" max="6149" width="14.140625" style="1291" customWidth="1"/>
    <col min="6150" max="6396" width="9.140625" style="1291"/>
    <col min="6397" max="6397" width="9.42578125" style="1291" customWidth="1"/>
    <col min="6398" max="6405" width="14.140625" style="1291" customWidth="1"/>
    <col min="6406" max="6652" width="9.140625" style="1291"/>
    <col min="6653" max="6653" width="9.42578125" style="1291" customWidth="1"/>
    <col min="6654" max="6661" width="14.140625" style="1291" customWidth="1"/>
    <col min="6662" max="6908" width="9.140625" style="1291"/>
    <col min="6909" max="6909" width="9.42578125" style="1291" customWidth="1"/>
    <col min="6910" max="6917" width="14.140625" style="1291" customWidth="1"/>
    <col min="6918" max="7164" width="9.140625" style="1291"/>
    <col min="7165" max="7165" width="9.42578125" style="1291" customWidth="1"/>
    <col min="7166" max="7173" width="14.140625" style="1291" customWidth="1"/>
    <col min="7174" max="7420" width="9.140625" style="1291"/>
    <col min="7421" max="7421" width="9.42578125" style="1291" customWidth="1"/>
    <col min="7422" max="7429" width="14.140625" style="1291" customWidth="1"/>
    <col min="7430" max="7676" width="9.140625" style="1291"/>
    <col min="7677" max="7677" width="9.42578125" style="1291" customWidth="1"/>
    <col min="7678" max="7685" width="14.140625" style="1291" customWidth="1"/>
    <col min="7686" max="7932" width="9.140625" style="1291"/>
    <col min="7933" max="7933" width="9.42578125" style="1291" customWidth="1"/>
    <col min="7934" max="7941" width="14.140625" style="1291" customWidth="1"/>
    <col min="7942" max="8188" width="9.140625" style="1291"/>
    <col min="8189" max="8189" width="9.42578125" style="1291" customWidth="1"/>
    <col min="8190" max="8197" width="14.140625" style="1291" customWidth="1"/>
    <col min="8198" max="8444" width="9.140625" style="1291"/>
    <col min="8445" max="8445" width="9.42578125" style="1291" customWidth="1"/>
    <col min="8446" max="8453" width="14.140625" style="1291" customWidth="1"/>
    <col min="8454" max="8700" width="9.140625" style="1291"/>
    <col min="8701" max="8701" width="9.42578125" style="1291" customWidth="1"/>
    <col min="8702" max="8709" width="14.140625" style="1291" customWidth="1"/>
    <col min="8710" max="8956" width="9.140625" style="1291"/>
    <col min="8957" max="8957" width="9.42578125" style="1291" customWidth="1"/>
    <col min="8958" max="8965" width="14.140625" style="1291" customWidth="1"/>
    <col min="8966" max="9212" width="9.140625" style="1291"/>
    <col min="9213" max="9213" width="9.42578125" style="1291" customWidth="1"/>
    <col min="9214" max="9221" width="14.140625" style="1291" customWidth="1"/>
    <col min="9222" max="9468" width="9.140625" style="1291"/>
    <col min="9469" max="9469" width="9.42578125" style="1291" customWidth="1"/>
    <col min="9470" max="9477" width="14.140625" style="1291" customWidth="1"/>
    <col min="9478" max="9724" width="9.140625" style="1291"/>
    <col min="9725" max="9725" width="9.42578125" style="1291" customWidth="1"/>
    <col min="9726" max="9733" width="14.140625" style="1291" customWidth="1"/>
    <col min="9734" max="9980" width="9.140625" style="1291"/>
    <col min="9981" max="9981" width="9.42578125" style="1291" customWidth="1"/>
    <col min="9982" max="9989" width="14.140625" style="1291" customWidth="1"/>
    <col min="9990" max="10236" width="9.140625" style="1291"/>
    <col min="10237" max="10237" width="9.42578125" style="1291" customWidth="1"/>
    <col min="10238" max="10245" width="14.140625" style="1291" customWidth="1"/>
    <col min="10246" max="10492" width="9.140625" style="1291"/>
    <col min="10493" max="10493" width="9.42578125" style="1291" customWidth="1"/>
    <col min="10494" max="10501" width="14.140625" style="1291" customWidth="1"/>
    <col min="10502" max="10748" width="9.140625" style="1291"/>
    <col min="10749" max="10749" width="9.42578125" style="1291" customWidth="1"/>
    <col min="10750" max="10757" width="14.140625" style="1291" customWidth="1"/>
    <col min="10758" max="11004" width="9.140625" style="1291"/>
    <col min="11005" max="11005" width="9.42578125" style="1291" customWidth="1"/>
    <col min="11006" max="11013" width="14.140625" style="1291" customWidth="1"/>
    <col min="11014" max="11260" width="9.140625" style="1291"/>
    <col min="11261" max="11261" width="9.42578125" style="1291" customWidth="1"/>
    <col min="11262" max="11269" width="14.140625" style="1291" customWidth="1"/>
    <col min="11270" max="11516" width="9.140625" style="1291"/>
    <col min="11517" max="11517" width="9.42578125" style="1291" customWidth="1"/>
    <col min="11518" max="11525" width="14.140625" style="1291" customWidth="1"/>
    <col min="11526" max="11772" width="9.140625" style="1291"/>
    <col min="11773" max="11773" width="9.42578125" style="1291" customWidth="1"/>
    <col min="11774" max="11781" width="14.140625" style="1291" customWidth="1"/>
    <col min="11782" max="12028" width="9.140625" style="1291"/>
    <col min="12029" max="12029" width="9.42578125" style="1291" customWidth="1"/>
    <col min="12030" max="12037" width="14.140625" style="1291" customWidth="1"/>
    <col min="12038" max="12284" width="9.140625" style="1291"/>
    <col min="12285" max="12285" width="9.42578125" style="1291" customWidth="1"/>
    <col min="12286" max="12293" width="14.140625" style="1291" customWidth="1"/>
    <col min="12294" max="12540" width="9.140625" style="1291"/>
    <col min="12541" max="12541" width="9.42578125" style="1291" customWidth="1"/>
    <col min="12542" max="12549" width="14.140625" style="1291" customWidth="1"/>
    <col min="12550" max="12796" width="9.140625" style="1291"/>
    <col min="12797" max="12797" width="9.42578125" style="1291" customWidth="1"/>
    <col min="12798" max="12805" width="14.140625" style="1291" customWidth="1"/>
    <col min="12806" max="13052" width="9.140625" style="1291"/>
    <col min="13053" max="13053" width="9.42578125" style="1291" customWidth="1"/>
    <col min="13054" max="13061" width="14.140625" style="1291" customWidth="1"/>
    <col min="13062" max="13308" width="9.140625" style="1291"/>
    <col min="13309" max="13309" width="9.42578125" style="1291" customWidth="1"/>
    <col min="13310" max="13317" width="14.140625" style="1291" customWidth="1"/>
    <col min="13318" max="13564" width="9.140625" style="1291"/>
    <col min="13565" max="13565" width="9.42578125" style="1291" customWidth="1"/>
    <col min="13566" max="13573" width="14.140625" style="1291" customWidth="1"/>
    <col min="13574" max="13820" width="9.140625" style="1291"/>
    <col min="13821" max="13821" width="9.42578125" style="1291" customWidth="1"/>
    <col min="13822" max="13829" width="14.140625" style="1291" customWidth="1"/>
    <col min="13830" max="14076" width="9.140625" style="1291"/>
    <col min="14077" max="14077" width="9.42578125" style="1291" customWidth="1"/>
    <col min="14078" max="14085" width="14.140625" style="1291" customWidth="1"/>
    <col min="14086" max="14332" width="9.140625" style="1291"/>
    <col min="14333" max="14333" width="9.42578125" style="1291" customWidth="1"/>
    <col min="14334" max="14341" width="14.140625" style="1291" customWidth="1"/>
    <col min="14342" max="14588" width="9.140625" style="1291"/>
    <col min="14589" max="14589" width="9.42578125" style="1291" customWidth="1"/>
    <col min="14590" max="14597" width="14.140625" style="1291" customWidth="1"/>
    <col min="14598" max="14844" width="9.140625" style="1291"/>
    <col min="14845" max="14845" width="9.42578125" style="1291" customWidth="1"/>
    <col min="14846" max="14853" width="14.140625" style="1291" customWidth="1"/>
    <col min="14854" max="15100" width="9.140625" style="1291"/>
    <col min="15101" max="15101" width="9.42578125" style="1291" customWidth="1"/>
    <col min="15102" max="15109" width="14.140625" style="1291" customWidth="1"/>
    <col min="15110" max="15356" width="9.140625" style="1291"/>
    <col min="15357" max="15357" width="9.42578125" style="1291" customWidth="1"/>
    <col min="15358" max="15365" width="14.140625" style="1291" customWidth="1"/>
    <col min="15366" max="15612" width="9.140625" style="1291"/>
    <col min="15613" max="15613" width="9.42578125" style="1291" customWidth="1"/>
    <col min="15614" max="15621" width="14.140625" style="1291" customWidth="1"/>
    <col min="15622" max="15868" width="9.140625" style="1291"/>
    <col min="15869" max="15869" width="9.42578125" style="1291" customWidth="1"/>
    <col min="15870" max="15877" width="14.140625" style="1291" customWidth="1"/>
    <col min="15878" max="16124" width="9.140625" style="1291"/>
    <col min="16125" max="16125" width="9.42578125" style="1291" customWidth="1"/>
    <col min="16126" max="16133" width="14.140625" style="1291" customWidth="1"/>
    <col min="16134" max="16384" width="9.140625" style="1291"/>
  </cols>
  <sheetData>
    <row r="1" spans="1:7" ht="16.5" x14ac:dyDescent="0.3">
      <c r="A1" s="2146" t="s">
        <v>913</v>
      </c>
      <c r="B1" s="2146"/>
      <c r="C1" s="2146"/>
      <c r="D1" s="2146"/>
      <c r="E1" s="2146"/>
      <c r="F1" s="2146"/>
      <c r="G1" s="2146"/>
    </row>
    <row r="2" spans="1:7" x14ac:dyDescent="0.2">
      <c r="A2" s="2147" t="s">
        <v>1145</v>
      </c>
      <c r="B2" s="2148"/>
      <c r="C2" s="2148"/>
      <c r="D2" s="2148"/>
      <c r="E2" s="2148"/>
      <c r="F2" s="2148"/>
      <c r="G2" s="2149"/>
    </row>
    <row r="3" spans="1:7" ht="17.25" customHeight="1" x14ac:dyDescent="0.2">
      <c r="A3" s="2150"/>
      <c r="B3" s="2151" t="s">
        <v>914</v>
      </c>
      <c r="C3" s="2151"/>
      <c r="D3" s="2151"/>
      <c r="E3" s="2151" t="s">
        <v>915</v>
      </c>
      <c r="F3" s="2151"/>
      <c r="G3" s="2151"/>
    </row>
    <row r="4" spans="1:7" x14ac:dyDescent="0.2">
      <c r="A4" s="2150"/>
      <c r="B4" s="1850" t="s">
        <v>812</v>
      </c>
      <c r="C4" s="1850" t="s">
        <v>916</v>
      </c>
      <c r="D4" s="1850" t="s">
        <v>917</v>
      </c>
      <c r="E4" s="1850" t="s">
        <v>812</v>
      </c>
      <c r="F4" s="1850" t="s">
        <v>918</v>
      </c>
      <c r="G4" s="1850" t="s">
        <v>917</v>
      </c>
    </row>
    <row r="5" spans="1:7" x14ac:dyDescent="0.2">
      <c r="A5" s="1559" t="s">
        <v>1621</v>
      </c>
      <c r="B5" s="1858">
        <v>450000</v>
      </c>
      <c r="C5" s="1858">
        <v>1700000</v>
      </c>
      <c r="D5" s="1858">
        <v>250000</v>
      </c>
      <c r="E5" s="1858">
        <v>1950000</v>
      </c>
      <c r="F5" s="1858">
        <v>1050000</v>
      </c>
      <c r="G5" s="1858">
        <v>400000</v>
      </c>
    </row>
    <row r="6" spans="1:7" x14ac:dyDescent="0.2">
      <c r="A6" s="1559" t="s">
        <v>1618</v>
      </c>
      <c r="B6" s="1858">
        <v>475000</v>
      </c>
      <c r="C6" s="1858">
        <v>1800000</v>
      </c>
      <c r="D6" s="1858">
        <v>260000</v>
      </c>
      <c r="E6" s="1858">
        <v>2020000</v>
      </c>
      <c r="F6" s="1858">
        <v>1220000</v>
      </c>
      <c r="G6" s="1858">
        <v>500000</v>
      </c>
    </row>
    <row r="7" spans="1:7" x14ac:dyDescent="0.2">
      <c r="A7" s="1559" t="s">
        <v>1619</v>
      </c>
      <c r="B7" s="1858">
        <v>490000</v>
      </c>
      <c r="C7" s="1858">
        <v>1900000</v>
      </c>
      <c r="D7" s="1858">
        <v>280000</v>
      </c>
      <c r="E7" s="1858">
        <v>2300000</v>
      </c>
      <c r="F7" s="1858">
        <v>1300000</v>
      </c>
      <c r="G7" s="1858">
        <v>550000</v>
      </c>
    </row>
    <row r="8" spans="1:7" x14ac:dyDescent="0.2">
      <c r="A8" s="1194"/>
      <c r="B8" s="1186"/>
      <c r="C8" s="1186"/>
      <c r="D8" s="1186"/>
      <c r="E8" s="1186"/>
      <c r="F8" s="1186"/>
      <c r="G8" s="1387" t="s">
        <v>1847</v>
      </c>
    </row>
  </sheetData>
  <mergeCells count="5">
    <mergeCell ref="A1:G1"/>
    <mergeCell ref="A3:A4"/>
    <mergeCell ref="B3:D3"/>
    <mergeCell ref="E3:G3"/>
    <mergeCell ref="A2:G2"/>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23"/>
  <sheetViews>
    <sheetView workbookViewId="0">
      <selection sqref="A1:J13"/>
    </sheetView>
  </sheetViews>
  <sheetFormatPr defaultRowHeight="12.75" x14ac:dyDescent="0.2"/>
  <cols>
    <col min="1" max="2" width="47.42578125" style="1291" customWidth="1"/>
    <col min="3" max="8" width="15.7109375" style="1291" customWidth="1"/>
    <col min="9" max="10" width="15.85546875" style="1291" customWidth="1"/>
    <col min="11" max="16384" width="9.140625" style="1291"/>
  </cols>
  <sheetData>
    <row r="1" spans="1:10" ht="16.5" x14ac:dyDescent="0.3">
      <c r="A1" s="2050" t="s">
        <v>1114</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730" t="s">
        <v>96</v>
      </c>
      <c r="D3" s="1731" t="s">
        <v>95</v>
      </c>
      <c r="E3" s="2057" t="s">
        <v>96</v>
      </c>
      <c r="F3" s="2058"/>
      <c r="G3" s="1728" t="s">
        <v>95</v>
      </c>
      <c r="H3" s="2057" t="s">
        <v>96</v>
      </c>
      <c r="I3" s="2059"/>
      <c r="J3" s="2058"/>
    </row>
    <row r="4" spans="1:10" x14ac:dyDescent="0.2">
      <c r="A4" s="1732" t="s">
        <v>1107</v>
      </c>
      <c r="B4" s="2056"/>
      <c r="C4" s="1731" t="s">
        <v>1469</v>
      </c>
      <c r="D4" s="1733"/>
      <c r="E4" s="1734" t="s">
        <v>1470</v>
      </c>
      <c r="F4" s="1735" t="s">
        <v>1468</v>
      </c>
      <c r="G4" s="1731"/>
      <c r="H4" s="1736" t="s">
        <v>1468</v>
      </c>
      <c r="I4" s="1736" t="s">
        <v>1468</v>
      </c>
      <c r="J4" s="1388"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ht="51.75" customHeight="1" x14ac:dyDescent="0.2">
      <c r="A7" s="1810" t="s">
        <v>1133</v>
      </c>
      <c r="B7" s="1859" t="s">
        <v>1134</v>
      </c>
      <c r="C7" s="1859" t="s">
        <v>1136</v>
      </c>
      <c r="D7" s="1859" t="s">
        <v>1136</v>
      </c>
      <c r="E7" s="1859" t="s">
        <v>1136</v>
      </c>
      <c r="F7" s="1859" t="s">
        <v>1136</v>
      </c>
      <c r="G7" s="1859" t="s">
        <v>1136</v>
      </c>
      <c r="H7" s="1859" t="s">
        <v>1137</v>
      </c>
      <c r="I7" s="1859" t="s">
        <v>1136</v>
      </c>
      <c r="J7" s="1859" t="s">
        <v>1136</v>
      </c>
    </row>
    <row r="8" spans="1:10" x14ac:dyDescent="0.2">
      <c r="A8" s="1860" t="s">
        <v>1138</v>
      </c>
      <c r="B8" s="1724" t="s">
        <v>1139</v>
      </c>
      <c r="C8" s="1724" t="s">
        <v>1135</v>
      </c>
      <c r="D8" s="1724" t="s">
        <v>1135</v>
      </c>
      <c r="E8" s="1724" t="s">
        <v>1135</v>
      </c>
      <c r="F8" s="1724" t="s">
        <v>1135</v>
      </c>
      <c r="G8" s="1724" t="s">
        <v>1135</v>
      </c>
      <c r="H8" s="1724" t="s">
        <v>1135</v>
      </c>
      <c r="I8" s="1724" t="s">
        <v>1135</v>
      </c>
      <c r="J8" s="1724" t="s">
        <v>1135</v>
      </c>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4"/>
    </row>
    <row r="18" spans="1:10" x14ac:dyDescent="0.2">
      <c r="A18" s="1724"/>
      <c r="B18" s="1724"/>
      <c r="C18" s="1724"/>
      <c r="D18" s="1724"/>
      <c r="E18" s="1724"/>
      <c r="F18" s="1724"/>
      <c r="G18" s="1724"/>
      <c r="H18" s="1724"/>
      <c r="I18" s="1724"/>
      <c r="J18" s="1724"/>
    </row>
    <row r="19" spans="1:10" x14ac:dyDescent="0.2">
      <c r="A19" s="1724"/>
      <c r="B19" s="1724"/>
      <c r="C19" s="1724"/>
      <c r="D19" s="1724"/>
      <c r="E19" s="1724"/>
      <c r="F19" s="1724"/>
      <c r="G19" s="1724"/>
      <c r="H19" s="1724"/>
      <c r="I19" s="1724"/>
      <c r="J19" s="1724"/>
    </row>
    <row r="20" spans="1:10" x14ac:dyDescent="0.2">
      <c r="A20" s="1724"/>
      <c r="B20" s="1724"/>
      <c r="C20" s="1724"/>
      <c r="D20" s="1724"/>
      <c r="E20" s="1724"/>
      <c r="F20" s="1724"/>
      <c r="G20" s="1724"/>
      <c r="H20" s="1724"/>
      <c r="I20" s="1724"/>
      <c r="J20" s="1724"/>
    </row>
    <row r="21" spans="1:10" x14ac:dyDescent="0.2">
      <c r="A21" s="1724"/>
      <c r="B21" s="1724"/>
      <c r="C21" s="1724"/>
      <c r="D21" s="1724"/>
      <c r="E21" s="1724"/>
      <c r="F21" s="1724"/>
      <c r="G21" s="1724"/>
      <c r="H21" s="1724"/>
      <c r="I21" s="1724"/>
      <c r="J21" s="1724"/>
    </row>
    <row r="22" spans="1:10" x14ac:dyDescent="0.2">
      <c r="A22" s="1724"/>
      <c r="B22" s="1724"/>
      <c r="C22" s="1724"/>
      <c r="D22" s="1724"/>
      <c r="E22" s="1724"/>
      <c r="F22" s="1724"/>
      <c r="G22" s="1724"/>
      <c r="H22" s="1724"/>
      <c r="I22" s="1724"/>
      <c r="J22" s="1725"/>
    </row>
    <row r="23" spans="1:10" ht="40.5" customHeight="1" x14ac:dyDescent="0.2">
      <c r="A23" s="2048" t="s">
        <v>2026</v>
      </c>
      <c r="B23" s="2049"/>
      <c r="C23" s="2049"/>
      <c r="D23" s="2049"/>
      <c r="E23" s="2049"/>
      <c r="F23" s="2049"/>
      <c r="G23" s="2049"/>
      <c r="H23" s="2049"/>
      <c r="I23" s="2049"/>
      <c r="J23" s="1366" t="s">
        <v>1848</v>
      </c>
    </row>
  </sheetData>
  <mergeCells count="9">
    <mergeCell ref="A6:J6"/>
    <mergeCell ref="A23:I23"/>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36"/>
  <sheetViews>
    <sheetView workbookViewId="0">
      <selection sqref="A1:F1"/>
    </sheetView>
  </sheetViews>
  <sheetFormatPr defaultRowHeight="12.75" x14ac:dyDescent="0.2"/>
  <cols>
    <col min="1" max="1" width="9.140625" style="1760"/>
    <col min="2" max="2" width="19.28515625" style="1761" customWidth="1"/>
    <col min="3" max="6" width="19.28515625" style="1291" customWidth="1"/>
    <col min="7" max="16384" width="9.140625" style="1291"/>
  </cols>
  <sheetData>
    <row r="1" spans="1:7" ht="16.5" x14ac:dyDescent="0.3">
      <c r="A1" s="2062" t="s">
        <v>1252</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1.75" customHeight="1" x14ac:dyDescent="0.2">
      <c r="A13" s="2068" t="s">
        <v>1849</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7"/>
      <c r="B87" s="1754"/>
      <c r="C87" s="1755"/>
      <c r="D87" s="1755"/>
      <c r="E87" s="1755"/>
    </row>
    <row r="88" spans="1:5" x14ac:dyDescent="0.2">
      <c r="A88" s="1757"/>
      <c r="B88" s="1754"/>
      <c r="C88" s="1755"/>
      <c r="D88" s="1755"/>
      <c r="E88" s="1755"/>
    </row>
    <row r="89" spans="1:5" x14ac:dyDescent="0.2">
      <c r="A89" s="1757"/>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152" t="s">
        <v>2053</v>
      </c>
      <c r="B1" s="2153"/>
      <c r="C1" s="2153"/>
      <c r="D1" s="2153"/>
      <c r="E1" s="2153"/>
      <c r="F1" s="2154"/>
    </row>
    <row r="2" spans="1:6" x14ac:dyDescent="0.2">
      <c r="A2" s="2079" t="s">
        <v>1131</v>
      </c>
      <c r="B2" s="2080"/>
      <c r="C2" s="2081"/>
      <c r="D2" s="2081"/>
      <c r="E2" s="2081"/>
      <c r="F2" s="2082"/>
    </row>
    <row r="3" spans="1:6" x14ac:dyDescent="0.2">
      <c r="A3" s="2075" t="s">
        <v>1111</v>
      </c>
      <c r="B3" s="1766" t="s">
        <v>1618</v>
      </c>
      <c r="C3" s="2077" t="s">
        <v>1619</v>
      </c>
      <c r="D3" s="2078"/>
      <c r="E3" s="2078"/>
      <c r="F3" s="2078"/>
    </row>
    <row r="4" spans="1:6" ht="28.5" customHeight="1" x14ac:dyDescent="0.2">
      <c r="A4" s="2076"/>
      <c r="B4" s="1767" t="s">
        <v>95</v>
      </c>
      <c r="C4" s="1768" t="s">
        <v>98</v>
      </c>
      <c r="D4" s="1768" t="s">
        <v>893</v>
      </c>
      <c r="E4" s="1768" t="s">
        <v>95</v>
      </c>
      <c r="F4" s="1768" t="s">
        <v>894</v>
      </c>
    </row>
    <row r="5" spans="1:6" ht="15.75" customHeight="1" x14ac:dyDescent="0.2">
      <c r="A5" s="1762" t="s">
        <v>1629</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155" t="s">
        <v>1795</v>
      </c>
      <c r="B12" s="2156"/>
      <c r="C12" s="2156"/>
      <c r="D12" s="2156"/>
      <c r="E12" s="2156"/>
      <c r="F12" s="1386" t="s">
        <v>1850</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1"/>
  <sheetViews>
    <sheetView workbookViewId="0">
      <selection sqref="A1:F1"/>
    </sheetView>
  </sheetViews>
  <sheetFormatPr defaultRowHeight="12.75" x14ac:dyDescent="0.2"/>
  <cols>
    <col min="1" max="1" width="23.85546875" style="1291" customWidth="1"/>
    <col min="2" max="6" width="11.5703125" style="1291" customWidth="1"/>
    <col min="7" max="16384" width="9.140625" style="1291"/>
  </cols>
  <sheetData>
    <row r="1" spans="1:7" ht="18" customHeight="1" x14ac:dyDescent="0.2">
      <c r="A1" s="2157" t="s">
        <v>1852</v>
      </c>
      <c r="B1" s="2158"/>
      <c r="C1" s="2158"/>
      <c r="D1" s="2158"/>
      <c r="E1" s="2158"/>
      <c r="F1" s="2159"/>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59.2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387" t="s">
        <v>1851</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sqref="A1:B1"/>
    </sheetView>
  </sheetViews>
  <sheetFormatPr defaultRowHeight="16.5" x14ac:dyDescent="0.3"/>
  <cols>
    <col min="1" max="1" width="34.42578125" style="1174" customWidth="1"/>
    <col min="2" max="2" width="43.42578125" style="1174" customWidth="1"/>
    <col min="3" max="16384" width="9.140625" style="1174"/>
  </cols>
  <sheetData>
    <row r="1" spans="1:2" ht="21" customHeight="1" x14ac:dyDescent="0.3">
      <c r="A1" s="1996" t="s">
        <v>866</v>
      </c>
      <c r="B1" s="1997"/>
    </row>
    <row r="2" spans="1:2" x14ac:dyDescent="0.3">
      <c r="A2" s="1175" t="s">
        <v>867</v>
      </c>
      <c r="B2" s="1175" t="s">
        <v>868</v>
      </c>
    </row>
    <row r="3" spans="1:2" x14ac:dyDescent="0.3">
      <c r="A3" s="1176"/>
      <c r="B3" s="1176"/>
    </row>
    <row r="4" spans="1:2" x14ac:dyDescent="0.3">
      <c r="A4" s="1176"/>
      <c r="B4" s="1176"/>
    </row>
    <row r="5" spans="1:2" x14ac:dyDescent="0.3">
      <c r="A5" s="1176"/>
      <c r="B5" s="1176"/>
    </row>
    <row r="6" spans="1:2" x14ac:dyDescent="0.3">
      <c r="A6" s="1176"/>
      <c r="B6" s="1176"/>
    </row>
    <row r="7" spans="1:2" x14ac:dyDescent="0.3">
      <c r="A7" s="1176"/>
      <c r="B7" s="1176"/>
    </row>
    <row r="8" spans="1:2" ht="12.75" customHeight="1" x14ac:dyDescent="0.3">
      <c r="A8" s="1177"/>
      <c r="B8" s="1178" t="s">
        <v>1703</v>
      </c>
    </row>
  </sheetData>
  <mergeCells count="1">
    <mergeCell ref="A1:B1"/>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3"/>
  <sheetViews>
    <sheetView workbookViewId="0">
      <selection sqref="A1:F1"/>
    </sheetView>
  </sheetViews>
  <sheetFormatPr defaultRowHeight="12.75" x14ac:dyDescent="0.2"/>
  <cols>
    <col min="1" max="1" width="2.5703125" style="1160" customWidth="1"/>
    <col min="2" max="2" width="49.42578125" style="1160" bestFit="1" customWidth="1"/>
    <col min="3" max="3" width="9.85546875" style="1160" customWidth="1"/>
    <col min="4" max="4" width="11.85546875" style="1160" customWidth="1"/>
    <col min="5" max="5" width="9.85546875" style="1160" customWidth="1"/>
    <col min="6" max="6" width="11.85546875" style="1160" customWidth="1"/>
    <col min="7" max="16384" width="9.140625" style="1160"/>
  </cols>
  <sheetData>
    <row r="1" spans="1:6" ht="16.5" x14ac:dyDescent="0.3">
      <c r="A1" s="2160" t="s">
        <v>1586</v>
      </c>
      <c r="B1" s="2161"/>
      <c r="C1" s="2161"/>
      <c r="D1" s="2161"/>
      <c r="E1" s="2161"/>
      <c r="F1" s="2162"/>
    </row>
    <row r="2" spans="1:6" x14ac:dyDescent="0.2">
      <c r="A2" s="2163"/>
      <c r="B2" s="2163" t="s">
        <v>1111</v>
      </c>
      <c r="C2" s="1720" t="s">
        <v>1618</v>
      </c>
      <c r="D2" s="2165" t="s">
        <v>1619</v>
      </c>
      <c r="E2" s="2166"/>
      <c r="F2" s="1943" t="s">
        <v>1620</v>
      </c>
    </row>
    <row r="3" spans="1:6" x14ac:dyDescent="0.2">
      <c r="A3" s="2164"/>
      <c r="B3" s="2164"/>
      <c r="C3" s="1653" t="s">
        <v>1319</v>
      </c>
      <c r="D3" s="1653" t="s">
        <v>1320</v>
      </c>
      <c r="E3" s="1653" t="s">
        <v>1319</v>
      </c>
      <c r="F3" s="1653" t="s">
        <v>1320</v>
      </c>
    </row>
    <row r="4" spans="1:6" x14ac:dyDescent="0.2">
      <c r="A4" s="1863">
        <v>1</v>
      </c>
      <c r="B4" s="1199" t="s">
        <v>1321</v>
      </c>
      <c r="C4" s="1864"/>
      <c r="D4" s="1864"/>
      <c r="E4" s="1864"/>
      <c r="F4" s="1864"/>
    </row>
    <row r="5" spans="1:6" x14ac:dyDescent="0.2">
      <c r="A5" s="1863">
        <v>2</v>
      </c>
      <c r="B5" s="1199" t="s">
        <v>1322</v>
      </c>
      <c r="C5" s="1864"/>
      <c r="D5" s="1864"/>
      <c r="E5" s="1864"/>
      <c r="F5" s="1864"/>
    </row>
    <row r="6" spans="1:6" x14ac:dyDescent="0.2">
      <c r="A6" s="1863">
        <v>3</v>
      </c>
      <c r="B6" s="1199" t="s">
        <v>1323</v>
      </c>
      <c r="C6" s="1864" t="s">
        <v>880</v>
      </c>
      <c r="D6" s="1864"/>
      <c r="E6" s="1864"/>
      <c r="F6" s="1864"/>
    </row>
    <row r="7" spans="1:6" x14ac:dyDescent="0.2">
      <c r="A7" s="1863">
        <v>4</v>
      </c>
      <c r="B7" s="1199" t="s">
        <v>1324</v>
      </c>
      <c r="C7" s="1864"/>
      <c r="D7" s="1864"/>
      <c r="E7" s="1864"/>
      <c r="F7" s="1864"/>
    </row>
    <row r="8" spans="1:6" x14ac:dyDescent="0.2">
      <c r="A8" s="1863">
        <v>5</v>
      </c>
      <c r="B8" s="1199" t="s">
        <v>1329</v>
      </c>
      <c r="C8" s="1864" t="s">
        <v>880</v>
      </c>
      <c r="D8" s="1864"/>
      <c r="E8" s="1864"/>
      <c r="F8" s="1864"/>
    </row>
    <row r="9" spans="1:6" x14ac:dyDescent="0.2">
      <c r="A9" s="1863">
        <v>6</v>
      </c>
      <c r="B9" s="1199" t="s">
        <v>1325</v>
      </c>
      <c r="C9" s="1864" t="s">
        <v>880</v>
      </c>
      <c r="D9" s="1864"/>
      <c r="E9" s="1864"/>
      <c r="F9" s="1864"/>
    </row>
    <row r="10" spans="1:6" x14ac:dyDescent="0.2">
      <c r="A10" s="1863">
        <v>7</v>
      </c>
      <c r="B10" s="1199" t="s">
        <v>1326</v>
      </c>
      <c r="C10" s="1864"/>
      <c r="D10" s="1864"/>
      <c r="E10" s="1864"/>
      <c r="F10" s="1864"/>
    </row>
    <row r="11" spans="1:6" x14ac:dyDescent="0.2">
      <c r="A11" s="1863">
        <v>8</v>
      </c>
      <c r="B11" s="1199" t="s">
        <v>1327</v>
      </c>
      <c r="C11" s="1864"/>
      <c r="D11" s="1864"/>
      <c r="E11" s="1864"/>
      <c r="F11" s="1864"/>
    </row>
    <row r="12" spans="1:6" x14ac:dyDescent="0.2">
      <c r="A12" s="1863">
        <v>9</v>
      </c>
      <c r="B12" s="1199" t="s">
        <v>1328</v>
      </c>
      <c r="C12" s="1864" t="s">
        <v>880</v>
      </c>
      <c r="D12" s="1864"/>
      <c r="E12" s="1864"/>
      <c r="F12" s="1864"/>
    </row>
    <row r="13" spans="1:6" x14ac:dyDescent="0.2">
      <c r="A13" s="2167" t="s">
        <v>1853</v>
      </c>
      <c r="B13" s="1991"/>
      <c r="C13" s="1991"/>
      <c r="D13" s="1991"/>
      <c r="E13" s="1991"/>
      <c r="F13" s="1992"/>
    </row>
  </sheetData>
  <mergeCells count="5">
    <mergeCell ref="A1:F1"/>
    <mergeCell ref="B2:B3"/>
    <mergeCell ref="A2:A3"/>
    <mergeCell ref="D2:E2"/>
    <mergeCell ref="A13:F13"/>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23"/>
  <sheetViews>
    <sheetView workbookViewId="0">
      <selection sqref="A1:J1"/>
    </sheetView>
  </sheetViews>
  <sheetFormatPr defaultRowHeight="12.75" x14ac:dyDescent="0.2"/>
  <cols>
    <col min="1" max="1" width="42.42578125" style="1558" customWidth="1"/>
    <col min="2" max="2" width="41.7109375" style="1558" customWidth="1"/>
    <col min="3" max="8" width="15.7109375" style="1558" customWidth="1"/>
    <col min="9" max="10" width="15.85546875" style="1558" customWidth="1"/>
    <col min="11" max="16384" width="9.140625" style="1558"/>
  </cols>
  <sheetData>
    <row r="1" spans="1:10" ht="15" x14ac:dyDescent="0.25">
      <c r="A1" s="2172" t="s">
        <v>1140</v>
      </c>
      <c r="B1" s="2173"/>
      <c r="C1" s="2174"/>
      <c r="D1" s="2173"/>
      <c r="E1" s="2173"/>
      <c r="F1" s="2173"/>
      <c r="G1" s="2173"/>
      <c r="H1" s="2173"/>
      <c r="I1" s="2174"/>
      <c r="J1" s="2175"/>
    </row>
    <row r="2" spans="1:10" x14ac:dyDescent="0.2">
      <c r="A2" s="1870" t="s">
        <v>1106</v>
      </c>
      <c r="B2" s="2176" t="s">
        <v>1099</v>
      </c>
      <c r="C2" s="2179" t="s">
        <v>1618</v>
      </c>
      <c r="D2" s="2180"/>
      <c r="E2" s="2179" t="s">
        <v>1619</v>
      </c>
      <c r="F2" s="2181"/>
      <c r="G2" s="2180"/>
      <c r="H2" s="1871" t="s">
        <v>1620</v>
      </c>
      <c r="I2" s="2179" t="s">
        <v>1804</v>
      </c>
      <c r="J2" s="2180"/>
    </row>
    <row r="3" spans="1:10" x14ac:dyDescent="0.2">
      <c r="A3" s="1872"/>
      <c r="B3" s="2177"/>
      <c r="C3" s="1873" t="s">
        <v>96</v>
      </c>
      <c r="D3" s="1874" t="s">
        <v>95</v>
      </c>
      <c r="E3" s="2179" t="s">
        <v>96</v>
      </c>
      <c r="F3" s="2180"/>
      <c r="G3" s="1871" t="s">
        <v>95</v>
      </c>
      <c r="H3" s="2179" t="s">
        <v>96</v>
      </c>
      <c r="I3" s="2181"/>
      <c r="J3" s="2180"/>
    </row>
    <row r="4" spans="1:10" x14ac:dyDescent="0.2">
      <c r="A4" s="1875" t="s">
        <v>1107</v>
      </c>
      <c r="B4" s="2178"/>
      <c r="C4" s="1874" t="s">
        <v>1469</v>
      </c>
      <c r="D4" s="1876"/>
      <c r="E4" s="1877" t="s">
        <v>1470</v>
      </c>
      <c r="F4" s="1878" t="s">
        <v>1468</v>
      </c>
      <c r="G4" s="1874"/>
      <c r="H4" s="1879" t="s">
        <v>1468</v>
      </c>
      <c r="I4" s="1879" t="s">
        <v>1468</v>
      </c>
      <c r="J4" s="1880" t="s">
        <v>1714</v>
      </c>
    </row>
    <row r="5" spans="1:10" x14ac:dyDescent="0.2">
      <c r="A5" s="1881" t="s">
        <v>1104</v>
      </c>
      <c r="B5" s="1881" t="s">
        <v>1105</v>
      </c>
      <c r="C5" s="1882" t="s">
        <v>1100</v>
      </c>
      <c r="D5" s="1881" t="s">
        <v>1101</v>
      </c>
      <c r="E5" s="1883" t="s">
        <v>1102</v>
      </c>
      <c r="F5" s="1884" t="s">
        <v>1103</v>
      </c>
      <c r="G5" s="1884" t="s">
        <v>1123</v>
      </c>
      <c r="H5" s="1884" t="s">
        <v>1431</v>
      </c>
      <c r="I5" s="1884" t="s">
        <v>1432</v>
      </c>
      <c r="J5" s="1884" t="s">
        <v>1467</v>
      </c>
    </row>
    <row r="6" spans="1:10" x14ac:dyDescent="0.2">
      <c r="A6" s="2168" t="s">
        <v>1124</v>
      </c>
      <c r="B6" s="2169"/>
      <c r="C6" s="2169"/>
      <c r="D6" s="2170"/>
      <c r="E6" s="2169"/>
      <c r="F6" s="2169"/>
      <c r="G6" s="2169"/>
      <c r="H6" s="2169"/>
      <c r="I6" s="2169"/>
      <c r="J6" s="2171"/>
    </row>
    <row r="7" spans="1:10" x14ac:dyDescent="0.2">
      <c r="A7" s="1865"/>
      <c r="B7" s="1866"/>
      <c r="C7" s="1866"/>
      <c r="D7" s="1866"/>
      <c r="E7" s="1866"/>
      <c r="F7" s="1866"/>
      <c r="G7" s="1866"/>
      <c r="H7" s="1866"/>
      <c r="I7" s="1866"/>
      <c r="J7" s="1866"/>
    </row>
    <row r="8" spans="1:10" x14ac:dyDescent="0.2">
      <c r="A8" s="1867"/>
      <c r="B8" s="1868"/>
      <c r="C8" s="1868"/>
      <c r="D8" s="1868"/>
      <c r="E8" s="1868"/>
      <c r="F8" s="1868"/>
      <c r="G8" s="1868"/>
      <c r="H8" s="1868"/>
      <c r="I8" s="1868"/>
      <c r="J8" s="1868"/>
    </row>
    <row r="9" spans="1:10" x14ac:dyDescent="0.2">
      <c r="A9" s="1868"/>
      <c r="B9" s="1868"/>
      <c r="C9" s="1868"/>
      <c r="D9" s="1868"/>
      <c r="E9" s="1868"/>
      <c r="F9" s="1868"/>
      <c r="G9" s="1868"/>
      <c r="H9" s="1868"/>
      <c r="I9" s="1868"/>
      <c r="J9" s="1868"/>
    </row>
    <row r="10" spans="1:10" x14ac:dyDescent="0.2">
      <c r="A10" s="1868"/>
      <c r="B10" s="1868"/>
      <c r="C10" s="1868"/>
      <c r="D10" s="1868"/>
      <c r="E10" s="1868"/>
      <c r="F10" s="1868"/>
      <c r="G10" s="1868"/>
      <c r="H10" s="1868"/>
      <c r="I10" s="1868"/>
      <c r="J10" s="1868"/>
    </row>
    <row r="11" spans="1:10" x14ac:dyDescent="0.2">
      <c r="A11" s="1868"/>
      <c r="B11" s="1868"/>
      <c r="C11" s="1868"/>
      <c r="D11" s="1868"/>
      <c r="E11" s="1868"/>
      <c r="F11" s="1868"/>
      <c r="G11" s="1868"/>
      <c r="H11" s="1868"/>
      <c r="I11" s="1868"/>
      <c r="J11" s="1868"/>
    </row>
    <row r="12" spans="1:10" x14ac:dyDescent="0.2">
      <c r="A12" s="1868"/>
      <c r="B12" s="1868"/>
      <c r="C12" s="1868"/>
      <c r="D12" s="1868"/>
      <c r="E12" s="1868"/>
      <c r="F12" s="1868"/>
      <c r="G12" s="1868"/>
      <c r="H12" s="1868"/>
      <c r="I12" s="1868"/>
      <c r="J12" s="1868"/>
    </row>
    <row r="13" spans="1:10" x14ac:dyDescent="0.2">
      <c r="A13" s="1868"/>
      <c r="B13" s="1868"/>
      <c r="C13" s="1868"/>
      <c r="D13" s="1868"/>
      <c r="E13" s="1868"/>
      <c r="F13" s="1868"/>
      <c r="G13" s="1868"/>
      <c r="H13" s="1868"/>
      <c r="I13" s="1868"/>
      <c r="J13" s="1868"/>
    </row>
    <row r="14" spans="1:10" x14ac:dyDescent="0.2">
      <c r="A14" s="1868"/>
      <c r="B14" s="1868"/>
      <c r="C14" s="1868"/>
      <c r="D14" s="1868"/>
      <c r="E14" s="1868"/>
      <c r="F14" s="1868"/>
      <c r="G14" s="1868"/>
      <c r="H14" s="1868"/>
      <c r="I14" s="1868"/>
      <c r="J14" s="1868"/>
    </row>
    <row r="15" spans="1:10" x14ac:dyDescent="0.2">
      <c r="A15" s="1868"/>
      <c r="B15" s="1868"/>
      <c r="C15" s="1868"/>
      <c r="D15" s="1868"/>
      <c r="E15" s="1868"/>
      <c r="F15" s="1868"/>
      <c r="G15" s="1868"/>
      <c r="H15" s="1868"/>
      <c r="I15" s="1868"/>
      <c r="J15" s="1868"/>
    </row>
    <row r="16" spans="1:10" x14ac:dyDescent="0.2">
      <c r="A16" s="1868"/>
      <c r="B16" s="1868"/>
      <c r="C16" s="1868"/>
      <c r="D16" s="1868"/>
      <c r="E16" s="1868"/>
      <c r="F16" s="1868"/>
      <c r="G16" s="1868"/>
      <c r="H16" s="1868"/>
      <c r="I16" s="1868"/>
      <c r="J16" s="1868"/>
    </row>
    <row r="17" spans="1:10" x14ac:dyDescent="0.2">
      <c r="A17" s="1868"/>
      <c r="B17" s="1868"/>
      <c r="C17" s="1868"/>
      <c r="D17" s="1868"/>
      <c r="E17" s="1868"/>
      <c r="F17" s="1868"/>
      <c r="G17" s="1868"/>
      <c r="H17" s="1868"/>
      <c r="I17" s="1868"/>
      <c r="J17" s="1868"/>
    </row>
    <row r="18" spans="1:10" x14ac:dyDescent="0.2">
      <c r="A18" s="1868"/>
      <c r="B18" s="1868"/>
      <c r="C18" s="1868"/>
      <c r="D18" s="1868"/>
      <c r="E18" s="1868"/>
      <c r="F18" s="1868"/>
      <c r="G18" s="1868"/>
      <c r="H18" s="1868"/>
      <c r="I18" s="1868"/>
      <c r="J18" s="1868"/>
    </row>
    <row r="19" spans="1:10" x14ac:dyDescent="0.2">
      <c r="A19" s="1868"/>
      <c r="B19" s="1868"/>
      <c r="C19" s="1868"/>
      <c r="D19" s="1868"/>
      <c r="E19" s="1868"/>
      <c r="F19" s="1868"/>
      <c r="G19" s="1868"/>
      <c r="H19" s="1868"/>
      <c r="I19" s="1868"/>
      <c r="J19" s="1868"/>
    </row>
    <row r="20" spans="1:10" x14ac:dyDescent="0.2">
      <c r="A20" s="1868"/>
      <c r="B20" s="1868"/>
      <c r="C20" s="1868"/>
      <c r="D20" s="1868"/>
      <c r="E20" s="1868"/>
      <c r="F20" s="1868"/>
      <c r="G20" s="1868"/>
      <c r="H20" s="1868"/>
      <c r="I20" s="1868"/>
      <c r="J20" s="1868"/>
    </row>
    <row r="21" spans="1:10" x14ac:dyDescent="0.2">
      <c r="A21" s="1868"/>
      <c r="B21" s="1868"/>
      <c r="C21" s="1868"/>
      <c r="D21" s="1868"/>
      <c r="E21" s="1868"/>
      <c r="F21" s="1868"/>
      <c r="G21" s="1868"/>
      <c r="H21" s="1868"/>
      <c r="I21" s="1868"/>
      <c r="J21" s="1868"/>
    </row>
    <row r="22" spans="1:10" x14ac:dyDescent="0.2">
      <c r="A22" s="1868"/>
      <c r="B22" s="1868"/>
      <c r="C22" s="1868"/>
      <c r="D22" s="1868"/>
      <c r="E22" s="1868"/>
      <c r="F22" s="1868"/>
      <c r="G22" s="1868"/>
      <c r="H22" s="1868"/>
      <c r="I22" s="1868"/>
      <c r="J22" s="1869"/>
    </row>
    <row r="23" spans="1:10" ht="41.25" customHeight="1" x14ac:dyDescent="0.2">
      <c r="A23" s="2048" t="s">
        <v>2026</v>
      </c>
      <c r="B23" s="2049"/>
      <c r="C23" s="2049"/>
      <c r="D23" s="2049"/>
      <c r="E23" s="2049"/>
      <c r="F23" s="2049"/>
      <c r="G23" s="2049"/>
      <c r="H23" s="2049"/>
      <c r="I23" s="2049"/>
      <c r="J23" s="1885" t="s">
        <v>1854</v>
      </c>
    </row>
  </sheetData>
  <mergeCells count="9">
    <mergeCell ref="A6:J6"/>
    <mergeCell ref="A23:I23"/>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36"/>
  <sheetViews>
    <sheetView workbookViewId="0">
      <selection sqref="A1:F1"/>
    </sheetView>
  </sheetViews>
  <sheetFormatPr defaultRowHeight="12.75" x14ac:dyDescent="0.2"/>
  <cols>
    <col min="1" max="1" width="9.140625" style="1760"/>
    <col min="2" max="2" width="19" style="1761" customWidth="1"/>
    <col min="3" max="6" width="19" style="1291" customWidth="1"/>
    <col min="7" max="16384" width="9.140625" style="1291"/>
  </cols>
  <sheetData>
    <row r="1" spans="1:7" ht="16.5" x14ac:dyDescent="0.3">
      <c r="A1" s="2062" t="s">
        <v>1121</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2.5" customHeight="1" x14ac:dyDescent="0.2">
      <c r="A13" s="2068" t="s">
        <v>1855</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7"/>
      <c r="B87" s="1754"/>
      <c r="C87" s="1755"/>
      <c r="D87" s="1755"/>
      <c r="E87" s="1755"/>
    </row>
    <row r="88" spans="1:5" x14ac:dyDescent="0.2">
      <c r="A88" s="1757"/>
      <c r="B88" s="1754"/>
      <c r="C88" s="1755"/>
      <c r="D88" s="1755"/>
      <c r="E88" s="1755"/>
    </row>
    <row r="89" spans="1:5" x14ac:dyDescent="0.2">
      <c r="A89" s="1757"/>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152" t="s">
        <v>2054</v>
      </c>
      <c r="B1" s="2153"/>
      <c r="C1" s="2153"/>
      <c r="D1" s="2153"/>
      <c r="E1" s="2153"/>
      <c r="F1" s="2154"/>
    </row>
    <row r="2" spans="1:6" x14ac:dyDescent="0.2">
      <c r="A2" s="2079" t="s">
        <v>1131</v>
      </c>
      <c r="B2" s="2080"/>
      <c r="C2" s="2081"/>
      <c r="D2" s="2081"/>
      <c r="E2" s="2081"/>
      <c r="F2" s="2082"/>
    </row>
    <row r="3" spans="1:6" x14ac:dyDescent="0.2">
      <c r="A3" s="2075" t="s">
        <v>1111</v>
      </c>
      <c r="B3" s="1766" t="s">
        <v>1618</v>
      </c>
      <c r="C3" s="2077" t="s">
        <v>1619</v>
      </c>
      <c r="D3" s="2078"/>
      <c r="E3" s="2078"/>
      <c r="F3" s="2078"/>
    </row>
    <row r="4" spans="1:6" ht="33" customHeight="1" x14ac:dyDescent="0.2">
      <c r="A4" s="2076"/>
      <c r="B4" s="1767" t="s">
        <v>95</v>
      </c>
      <c r="C4" s="1768" t="s">
        <v>98</v>
      </c>
      <c r="D4" s="1768" t="s">
        <v>893</v>
      </c>
      <c r="E4" s="1768" t="s">
        <v>95</v>
      </c>
      <c r="F4" s="1768" t="s">
        <v>894</v>
      </c>
    </row>
    <row r="5" spans="1:6" ht="15.75" customHeight="1" x14ac:dyDescent="0.2">
      <c r="A5" s="1762" t="s">
        <v>1627</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75" customHeight="1" x14ac:dyDescent="0.2">
      <c r="A12" s="2083" t="s">
        <v>1795</v>
      </c>
      <c r="B12" s="2084"/>
      <c r="C12" s="2084"/>
      <c r="D12" s="2084"/>
      <c r="E12" s="2084"/>
      <c r="F12" s="1386" t="s">
        <v>1856</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1"/>
  <sheetViews>
    <sheetView workbookViewId="0">
      <selection sqref="A1:F1"/>
    </sheetView>
  </sheetViews>
  <sheetFormatPr defaultRowHeight="12.75" x14ac:dyDescent="0.2"/>
  <cols>
    <col min="1" max="1" width="23.85546875" style="1291" customWidth="1"/>
    <col min="2" max="6" width="11.5703125" style="1291" customWidth="1"/>
    <col min="7" max="16384" width="9.140625" style="1291"/>
  </cols>
  <sheetData>
    <row r="1" spans="1:7" ht="18" customHeight="1" x14ac:dyDescent="0.3">
      <c r="A1" s="2110" t="s">
        <v>1858</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40.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6.25" customHeight="1" x14ac:dyDescent="0.2">
      <c r="A11" s="2048" t="s">
        <v>1582</v>
      </c>
      <c r="B11" s="2049"/>
      <c r="C11" s="2049"/>
      <c r="D11" s="2049"/>
      <c r="E11" s="2049"/>
      <c r="F11" s="1387" t="s">
        <v>1857</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sqref="A1:E1"/>
    </sheetView>
  </sheetViews>
  <sheetFormatPr defaultRowHeight="12.75" x14ac:dyDescent="0.2"/>
  <cols>
    <col min="1" max="1" width="9.140625" style="1291"/>
    <col min="2" max="5" width="18.7109375" style="1291" customWidth="1"/>
    <col min="6" max="16384" width="9.140625" style="1291"/>
  </cols>
  <sheetData>
    <row r="1" spans="1:5" ht="16.5" x14ac:dyDescent="0.3">
      <c r="A1" s="2143" t="s">
        <v>1228</v>
      </c>
      <c r="B1" s="2144"/>
      <c r="C1" s="2144"/>
      <c r="D1" s="2144"/>
      <c r="E1" s="2145"/>
    </row>
    <row r="2" spans="1:5" x14ac:dyDescent="0.2">
      <c r="A2" s="2147" t="s">
        <v>1214</v>
      </c>
      <c r="B2" s="2148"/>
      <c r="C2" s="2148"/>
      <c r="D2" s="2148"/>
      <c r="E2" s="2149"/>
    </row>
    <row r="3" spans="1:5" ht="25.5" x14ac:dyDescent="0.2">
      <c r="A3" s="1361"/>
      <c r="B3" s="1211" t="s">
        <v>1141</v>
      </c>
      <c r="C3" s="1211" t="s">
        <v>1142</v>
      </c>
      <c r="D3" s="1211" t="s">
        <v>1143</v>
      </c>
      <c r="E3" s="1211" t="s">
        <v>1144</v>
      </c>
    </row>
    <row r="4" spans="1:5" x14ac:dyDescent="0.2">
      <c r="A4" s="1559" t="s">
        <v>1621</v>
      </c>
      <c r="B4" s="1847">
        <v>145</v>
      </c>
      <c r="C4" s="1848">
        <v>15</v>
      </c>
      <c r="D4" s="1848">
        <v>10</v>
      </c>
      <c r="E4" s="1848">
        <v>100</v>
      </c>
    </row>
    <row r="5" spans="1:5" x14ac:dyDescent="0.2">
      <c r="A5" s="1559" t="s">
        <v>1618</v>
      </c>
      <c r="B5" s="1848">
        <v>160</v>
      </c>
      <c r="C5" s="1848">
        <v>20</v>
      </c>
      <c r="D5" s="1848">
        <v>12</v>
      </c>
      <c r="E5" s="1848">
        <v>120</v>
      </c>
    </row>
    <row r="6" spans="1:5" x14ac:dyDescent="0.2">
      <c r="A6" s="1559" t="s">
        <v>1619</v>
      </c>
      <c r="B6" s="1848">
        <v>166</v>
      </c>
      <c r="C6" s="1848">
        <v>25</v>
      </c>
      <c r="D6" s="1848">
        <v>14</v>
      </c>
      <c r="E6" s="1848">
        <v>140</v>
      </c>
    </row>
    <row r="7" spans="1:5" x14ac:dyDescent="0.2">
      <c r="A7" s="1194"/>
      <c r="B7" s="1186"/>
      <c r="C7" s="1186"/>
      <c r="D7" s="1186"/>
      <c r="E7" s="1939" t="s">
        <v>2056</v>
      </c>
    </row>
  </sheetData>
  <mergeCells count="2">
    <mergeCell ref="A1:E1"/>
    <mergeCell ref="A2:E2"/>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D8"/>
  <sheetViews>
    <sheetView workbookViewId="0">
      <selection sqref="A1:D1"/>
    </sheetView>
  </sheetViews>
  <sheetFormatPr defaultRowHeight="12.75" x14ac:dyDescent="0.2"/>
  <cols>
    <col min="1" max="1" width="14.85546875" style="1160" customWidth="1"/>
    <col min="2" max="4" width="20.5703125" style="1160" customWidth="1"/>
    <col min="5" max="16384" width="9.140625" style="1160"/>
  </cols>
  <sheetData>
    <row r="1" spans="1:4" ht="16.5" x14ac:dyDescent="0.3">
      <c r="A1" s="2182" t="s">
        <v>913</v>
      </c>
      <c r="B1" s="2144"/>
      <c r="C1" s="2144"/>
      <c r="D1" s="2183"/>
    </row>
    <row r="2" spans="1:4" x14ac:dyDescent="0.2">
      <c r="A2" s="2147" t="s">
        <v>1145</v>
      </c>
      <c r="B2" s="2148"/>
      <c r="C2" s="2148"/>
      <c r="D2" s="2149"/>
    </row>
    <row r="3" spans="1:4" x14ac:dyDescent="0.2">
      <c r="A3" s="1886"/>
      <c r="B3" s="2184" t="s">
        <v>919</v>
      </c>
      <c r="C3" s="2184"/>
      <c r="D3" s="2184"/>
    </row>
    <row r="4" spans="1:4" x14ac:dyDescent="0.2">
      <c r="A4" s="1887"/>
      <c r="B4" s="1888" t="s">
        <v>812</v>
      </c>
      <c r="C4" s="1888" t="s">
        <v>920</v>
      </c>
      <c r="D4" s="1888" t="s">
        <v>917</v>
      </c>
    </row>
    <row r="5" spans="1:4" x14ac:dyDescent="0.2">
      <c r="A5" s="1559" t="s">
        <v>1621</v>
      </c>
      <c r="B5" s="1889">
        <v>1700000</v>
      </c>
      <c r="C5" s="1889">
        <v>600000</v>
      </c>
      <c r="D5" s="1889">
        <v>280000</v>
      </c>
    </row>
    <row r="6" spans="1:4" x14ac:dyDescent="0.2">
      <c r="A6" s="1559" t="s">
        <v>1618</v>
      </c>
      <c r="B6" s="1889">
        <v>1800000</v>
      </c>
      <c r="C6" s="1889">
        <v>700000</v>
      </c>
      <c r="D6" s="1889">
        <v>330000</v>
      </c>
    </row>
    <row r="7" spans="1:4" x14ac:dyDescent="0.2">
      <c r="A7" s="1559" t="s">
        <v>1619</v>
      </c>
      <c r="B7" s="1889">
        <v>1900000</v>
      </c>
      <c r="C7" s="1889">
        <v>900000</v>
      </c>
      <c r="D7" s="1889">
        <v>420000</v>
      </c>
    </row>
    <row r="8" spans="1:4" x14ac:dyDescent="0.2">
      <c r="A8" s="1166"/>
      <c r="B8" s="1167"/>
      <c r="C8" s="1167"/>
      <c r="D8" s="1386" t="s">
        <v>1859</v>
      </c>
    </row>
  </sheetData>
  <mergeCells count="3">
    <mergeCell ref="A1:D1"/>
    <mergeCell ref="B3:D3"/>
    <mergeCell ref="A2:D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23"/>
  <sheetViews>
    <sheetView workbookViewId="0">
      <selection sqref="A1:J1"/>
    </sheetView>
  </sheetViews>
  <sheetFormatPr defaultRowHeight="12.75" x14ac:dyDescent="0.2"/>
  <cols>
    <col min="1" max="1" width="41.7109375" style="1291" customWidth="1"/>
    <col min="2" max="2" width="30.42578125" style="1291" customWidth="1"/>
    <col min="3" max="8" width="15.7109375" style="1291" customWidth="1"/>
    <col min="9" max="10" width="15.85546875" style="1291" customWidth="1"/>
    <col min="11" max="16384" width="9.140625" style="1291"/>
  </cols>
  <sheetData>
    <row r="1" spans="1:10" ht="16.5" x14ac:dyDescent="0.3">
      <c r="A1" s="2050" t="s">
        <v>1122</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730" t="s">
        <v>96</v>
      </c>
      <c r="D3" s="1731" t="s">
        <v>95</v>
      </c>
      <c r="E3" s="2057" t="s">
        <v>96</v>
      </c>
      <c r="F3" s="2058"/>
      <c r="G3" s="1728" t="s">
        <v>95</v>
      </c>
      <c r="H3" s="2057" t="s">
        <v>96</v>
      </c>
      <c r="I3" s="2059"/>
      <c r="J3" s="2058"/>
    </row>
    <row r="4" spans="1:10" x14ac:dyDescent="0.2">
      <c r="A4" s="1732" t="s">
        <v>1107</v>
      </c>
      <c r="B4" s="2056"/>
      <c r="C4" s="1731" t="s">
        <v>1469</v>
      </c>
      <c r="D4" s="1733"/>
      <c r="E4" s="1734" t="s">
        <v>1470</v>
      </c>
      <c r="F4" s="1735" t="s">
        <v>1468</v>
      </c>
      <c r="G4" s="1731"/>
      <c r="H4" s="1736" t="s">
        <v>1468</v>
      </c>
      <c r="I4" s="1736" t="s">
        <v>1468</v>
      </c>
      <c r="J4" s="1388"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ht="38.25" x14ac:dyDescent="0.2">
      <c r="A7" s="1810" t="s">
        <v>1312</v>
      </c>
      <c r="B7" s="1859" t="s">
        <v>1146</v>
      </c>
      <c r="C7" s="1811" t="s">
        <v>1147</v>
      </c>
      <c r="D7" s="1811" t="s">
        <v>1147</v>
      </c>
      <c r="E7" s="1811" t="s">
        <v>1147</v>
      </c>
      <c r="F7" s="1811" t="s">
        <v>1147</v>
      </c>
      <c r="G7" s="1811" t="s">
        <v>1147</v>
      </c>
      <c r="H7" s="1811" t="s">
        <v>1481</v>
      </c>
      <c r="I7" s="1811" t="s">
        <v>1148</v>
      </c>
      <c r="J7" s="1811" t="s">
        <v>1148</v>
      </c>
    </row>
    <row r="8" spans="1:10" x14ac:dyDescent="0.2">
      <c r="A8" s="1860"/>
      <c r="B8" s="1724"/>
      <c r="C8" s="1724"/>
      <c r="D8" s="1724"/>
      <c r="E8" s="1724"/>
      <c r="F8" s="1724"/>
      <c r="G8" s="1724"/>
      <c r="H8" s="1724"/>
      <c r="I8" s="1724"/>
      <c r="J8" s="1724"/>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4"/>
    </row>
    <row r="18" spans="1:10" x14ac:dyDescent="0.2">
      <c r="A18" s="1724"/>
      <c r="B18" s="1724"/>
      <c r="C18" s="1724"/>
      <c r="D18" s="1724"/>
      <c r="E18" s="1724"/>
      <c r="F18" s="1724"/>
      <c r="G18" s="1724"/>
      <c r="H18" s="1724"/>
      <c r="I18" s="1724"/>
      <c r="J18" s="1724"/>
    </row>
    <row r="19" spans="1:10" x14ac:dyDescent="0.2">
      <c r="A19" s="1724"/>
      <c r="B19" s="1724"/>
      <c r="C19" s="1724"/>
      <c r="D19" s="1724"/>
      <c r="E19" s="1724"/>
      <c r="F19" s="1724"/>
      <c r="G19" s="1724"/>
      <c r="H19" s="1724"/>
      <c r="I19" s="1724"/>
      <c r="J19" s="1724"/>
    </row>
    <row r="20" spans="1:10" x14ac:dyDescent="0.2">
      <c r="A20" s="1724"/>
      <c r="B20" s="1724"/>
      <c r="C20" s="1724"/>
      <c r="D20" s="1724"/>
      <c r="E20" s="1724"/>
      <c r="F20" s="1724"/>
      <c r="G20" s="1724"/>
      <c r="H20" s="1724"/>
      <c r="I20" s="1724"/>
      <c r="J20" s="1724"/>
    </row>
    <row r="21" spans="1:10" x14ac:dyDescent="0.2">
      <c r="A21" s="1724"/>
      <c r="B21" s="1724"/>
      <c r="C21" s="1724"/>
      <c r="D21" s="1724"/>
      <c r="E21" s="1724"/>
      <c r="F21" s="1724"/>
      <c r="G21" s="1724"/>
      <c r="H21" s="1724"/>
      <c r="I21" s="1724"/>
      <c r="J21" s="1724"/>
    </row>
    <row r="22" spans="1:10" x14ac:dyDescent="0.2">
      <c r="A22" s="1724"/>
      <c r="B22" s="1724"/>
      <c r="C22" s="1724"/>
      <c r="D22" s="1724"/>
      <c r="E22" s="1724"/>
      <c r="F22" s="1724"/>
      <c r="G22" s="1724"/>
      <c r="H22" s="1724"/>
      <c r="I22" s="1724"/>
      <c r="J22" s="1725"/>
    </row>
    <row r="23" spans="1:10" ht="51.75" customHeight="1" x14ac:dyDescent="0.2">
      <c r="A23" s="2048" t="s">
        <v>2026</v>
      </c>
      <c r="B23" s="2049"/>
      <c r="C23" s="2049"/>
      <c r="D23" s="2049"/>
      <c r="E23" s="2049"/>
      <c r="F23" s="2049"/>
      <c r="G23" s="2049"/>
      <c r="H23" s="2049"/>
      <c r="I23" s="2049"/>
      <c r="J23" s="1366" t="s">
        <v>1860</v>
      </c>
    </row>
  </sheetData>
  <mergeCells count="9">
    <mergeCell ref="A6:J6"/>
    <mergeCell ref="A23:I23"/>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36"/>
  <sheetViews>
    <sheetView workbookViewId="0">
      <selection sqref="A1:F1"/>
    </sheetView>
  </sheetViews>
  <sheetFormatPr defaultRowHeight="12.75" x14ac:dyDescent="0.2"/>
  <cols>
    <col min="1" max="1" width="9.140625" style="1760"/>
    <col min="2" max="2" width="18.5703125" style="1761" customWidth="1"/>
    <col min="3" max="6" width="18.5703125" style="1291" customWidth="1"/>
    <col min="7" max="16384" width="9.140625" style="1291"/>
  </cols>
  <sheetData>
    <row r="1" spans="1:7" ht="16.5" x14ac:dyDescent="0.3">
      <c r="A1" s="2062" t="s">
        <v>1229</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2.5" customHeight="1" x14ac:dyDescent="0.2">
      <c r="A13" s="2068" t="s">
        <v>2055</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7"/>
      <c r="B87" s="1754"/>
      <c r="C87" s="1755"/>
      <c r="D87" s="1755"/>
      <c r="E87" s="1755"/>
    </row>
    <row r="88" spans="1:5" x14ac:dyDescent="0.2">
      <c r="A88" s="1757"/>
      <c r="B88" s="1754"/>
      <c r="C88" s="1755"/>
      <c r="D88" s="1755"/>
      <c r="E88" s="1755"/>
    </row>
    <row r="89" spans="1:5" x14ac:dyDescent="0.2">
      <c r="A89" s="1757"/>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2057</v>
      </c>
      <c r="B1" s="2073"/>
      <c r="C1" s="2073"/>
      <c r="D1" s="2073"/>
      <c r="E1" s="2073"/>
      <c r="F1" s="2074"/>
    </row>
    <row r="2" spans="1:6" x14ac:dyDescent="0.2">
      <c r="A2" s="2079" t="s">
        <v>1131</v>
      </c>
      <c r="B2" s="2080"/>
      <c r="C2" s="2108"/>
      <c r="D2" s="2108"/>
      <c r="E2" s="2108"/>
      <c r="F2" s="2109"/>
    </row>
    <row r="3" spans="1:6" x14ac:dyDescent="0.2">
      <c r="A3" s="2185" t="s">
        <v>1111</v>
      </c>
      <c r="B3" s="1739" t="s">
        <v>1618</v>
      </c>
      <c r="C3" s="2065" t="s">
        <v>1619</v>
      </c>
      <c r="D3" s="2066"/>
      <c r="E3" s="2066"/>
      <c r="F3" s="2067"/>
    </row>
    <row r="4" spans="1:6" ht="33" customHeight="1" x14ac:dyDescent="0.2">
      <c r="A4" s="2186"/>
      <c r="B4" s="1861" t="s">
        <v>95</v>
      </c>
      <c r="C4" s="1862" t="s">
        <v>98</v>
      </c>
      <c r="D4" s="1862" t="s">
        <v>893</v>
      </c>
      <c r="E4" s="1862" t="s">
        <v>95</v>
      </c>
      <c r="F4" s="1862" t="s">
        <v>894</v>
      </c>
    </row>
    <row r="5" spans="1:6" ht="15.75" customHeight="1" x14ac:dyDescent="0.2">
      <c r="A5" s="1762" t="s">
        <v>1627</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6.25" customHeight="1" x14ac:dyDescent="0.2">
      <c r="A12" s="2083" t="s">
        <v>1795</v>
      </c>
      <c r="B12" s="2084"/>
      <c r="C12" s="2084"/>
      <c r="D12" s="2084"/>
      <c r="E12" s="2084"/>
      <c r="F12" s="1386" t="s">
        <v>1861</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topLeftCell="A7" workbookViewId="0">
      <selection activeCell="E7" sqref="E7"/>
    </sheetView>
  </sheetViews>
  <sheetFormatPr defaultRowHeight="14.25" x14ac:dyDescent="0.2"/>
  <cols>
    <col min="1" max="1" width="46.28515625" style="1144" customWidth="1"/>
    <col min="2" max="16384" width="9.140625" style="1144"/>
  </cols>
  <sheetData>
    <row r="1" spans="1:5" ht="16.5" x14ac:dyDescent="0.3">
      <c r="A1" s="1998" t="s">
        <v>869</v>
      </c>
      <c r="B1" s="1999"/>
      <c r="C1" s="1999"/>
      <c r="D1" s="1999"/>
      <c r="E1" s="2000"/>
    </row>
    <row r="2" spans="1:5" x14ac:dyDescent="0.2">
      <c r="A2" s="1179"/>
      <c r="B2" s="1180" t="s">
        <v>1673</v>
      </c>
      <c r="C2" s="1180" t="s">
        <v>1621</v>
      </c>
      <c r="D2" s="1180" t="s">
        <v>1618</v>
      </c>
      <c r="E2" s="1179" t="s">
        <v>1619</v>
      </c>
    </row>
    <row r="3" spans="1:5" x14ac:dyDescent="0.2">
      <c r="A3" s="1179" t="s">
        <v>870</v>
      </c>
      <c r="B3" s="1181">
        <v>0.6</v>
      </c>
      <c r="C3" s="1181">
        <v>0.7</v>
      </c>
      <c r="D3" s="1181">
        <v>0.8</v>
      </c>
      <c r="E3" s="1181">
        <v>0.9</v>
      </c>
    </row>
    <row r="4" spans="1:5" x14ac:dyDescent="0.2">
      <c r="A4" s="1179" t="s">
        <v>871</v>
      </c>
      <c r="B4" s="1181">
        <v>0.55000000000000004</v>
      </c>
      <c r="C4" s="1181">
        <v>0.6</v>
      </c>
      <c r="D4" s="1181">
        <v>0.65</v>
      </c>
      <c r="E4" s="1181">
        <v>0.75</v>
      </c>
    </row>
    <row r="5" spans="1:5" x14ac:dyDescent="0.2">
      <c r="A5" s="1179" t="s">
        <v>2099</v>
      </c>
      <c r="B5" s="1181">
        <v>0.48</v>
      </c>
      <c r="C5" s="1181">
        <v>0.53</v>
      </c>
      <c r="D5" s="1181">
        <v>0.57999999999999996</v>
      </c>
      <c r="E5" s="1181">
        <v>0.63</v>
      </c>
    </row>
    <row r="6" spans="1:5" x14ac:dyDescent="0.2">
      <c r="A6" s="1179" t="s">
        <v>872</v>
      </c>
      <c r="B6" s="1181">
        <v>0.25</v>
      </c>
      <c r="C6" s="1181">
        <v>0.3</v>
      </c>
      <c r="D6" s="1181">
        <v>0.35</v>
      </c>
      <c r="E6" s="1181">
        <v>0.4</v>
      </c>
    </row>
    <row r="7" spans="1:5" x14ac:dyDescent="0.2">
      <c r="B7" s="1145"/>
      <c r="C7" s="1145"/>
      <c r="D7" s="1145"/>
      <c r="E7" s="1145"/>
    </row>
    <row r="8" spans="1:5" x14ac:dyDescent="0.2">
      <c r="B8" s="1145"/>
      <c r="C8" s="1145"/>
      <c r="D8" s="1145"/>
      <c r="E8" s="1145"/>
    </row>
    <row r="33" spans="5:5" x14ac:dyDescent="0.2">
      <c r="E33" s="1144" t="s">
        <v>1172</v>
      </c>
    </row>
  </sheetData>
  <mergeCells count="1">
    <mergeCell ref="A1:E1"/>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1"/>
  <sheetViews>
    <sheetView workbookViewId="0">
      <selection sqref="A1:F1"/>
    </sheetView>
  </sheetViews>
  <sheetFormatPr defaultRowHeight="12.75" x14ac:dyDescent="0.2"/>
  <cols>
    <col min="1" max="1" width="23.85546875" style="1291" customWidth="1"/>
    <col min="2" max="6" width="11.5703125" style="1291" customWidth="1"/>
    <col min="7" max="16384" width="9.140625" style="1291"/>
  </cols>
  <sheetData>
    <row r="1" spans="1:7" ht="18" customHeight="1" x14ac:dyDescent="0.3">
      <c r="A1" s="2110" t="s">
        <v>2058</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59.2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387" t="s">
        <v>1862</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9"/>
  <sheetViews>
    <sheetView workbookViewId="0">
      <selection sqref="A1:G1"/>
    </sheetView>
  </sheetViews>
  <sheetFormatPr defaultRowHeight="12.75" x14ac:dyDescent="0.2"/>
  <cols>
    <col min="1" max="1" width="26.28515625" style="1160" customWidth="1"/>
    <col min="2" max="7" width="14.42578125" style="1160" customWidth="1"/>
    <col min="8" max="16384" width="9.140625" style="1160"/>
  </cols>
  <sheetData>
    <row r="1" spans="1:7" ht="18.75" customHeight="1" x14ac:dyDescent="0.3">
      <c r="A1" s="2016" t="s">
        <v>1158</v>
      </c>
      <c r="B1" s="2016"/>
      <c r="C1" s="2016"/>
      <c r="D1" s="2016"/>
      <c r="E1" s="2016"/>
      <c r="F1" s="2016"/>
      <c r="G1" s="2016"/>
    </row>
    <row r="2" spans="1:7" x14ac:dyDescent="0.2">
      <c r="A2" s="2187" t="s">
        <v>1072</v>
      </c>
      <c r="B2" s="2165" t="s">
        <v>1159</v>
      </c>
      <c r="C2" s="2166"/>
      <c r="D2" s="2165" t="s">
        <v>1161</v>
      </c>
      <c r="E2" s="2166"/>
      <c r="F2" s="2165" t="s">
        <v>1160</v>
      </c>
      <c r="G2" s="2166"/>
    </row>
    <row r="3" spans="1:7" x14ac:dyDescent="0.2">
      <c r="A3" s="2188"/>
      <c r="B3" s="1653" t="s">
        <v>1618</v>
      </c>
      <c r="C3" s="1653" t="s">
        <v>1619</v>
      </c>
      <c r="D3" s="1653" t="s">
        <v>1618</v>
      </c>
      <c r="E3" s="1653" t="s">
        <v>1619</v>
      </c>
      <c r="F3" s="1653" t="s">
        <v>1618</v>
      </c>
      <c r="G3" s="1653" t="s">
        <v>1619</v>
      </c>
    </row>
    <row r="4" spans="1:7" ht="14.25" customHeight="1" x14ac:dyDescent="0.2">
      <c r="A4" s="1199" t="s">
        <v>1163</v>
      </c>
      <c r="B4" s="1199"/>
      <c r="C4" s="1199"/>
      <c r="D4" s="1199"/>
      <c r="E4" s="1199"/>
      <c r="F4" s="1199"/>
      <c r="G4" s="1199"/>
    </row>
    <row r="5" spans="1:7" ht="14.25" customHeight="1" x14ac:dyDescent="0.2">
      <c r="A5" s="1199" t="s">
        <v>1164</v>
      </c>
      <c r="B5" s="1199"/>
      <c r="C5" s="1199"/>
      <c r="D5" s="1199"/>
      <c r="E5" s="1199"/>
      <c r="F5" s="1199"/>
      <c r="G5" s="1199"/>
    </row>
    <row r="6" spans="1:7" ht="14.25" customHeight="1" x14ac:dyDescent="0.2">
      <c r="A6" s="1199" t="s">
        <v>1165</v>
      </c>
      <c r="B6" s="1199"/>
      <c r="C6" s="1199"/>
      <c r="D6" s="1199"/>
      <c r="E6" s="1199"/>
      <c r="F6" s="1199"/>
      <c r="G6" s="1199"/>
    </row>
    <row r="7" spans="1:7" ht="14.25" customHeight="1" x14ac:dyDescent="0.2">
      <c r="A7" s="1199" t="s">
        <v>1166</v>
      </c>
      <c r="B7" s="1199"/>
      <c r="C7" s="1199"/>
      <c r="D7" s="1199"/>
      <c r="E7" s="1199"/>
      <c r="F7" s="1199"/>
      <c r="G7" s="1199"/>
    </row>
    <row r="8" spans="1:7" ht="14.25" customHeight="1" x14ac:dyDescent="0.2">
      <c r="A8" s="1199" t="s">
        <v>1167</v>
      </c>
      <c r="B8" s="1199"/>
      <c r="C8" s="1199"/>
      <c r="D8" s="1199"/>
      <c r="E8" s="1199"/>
      <c r="F8" s="1199"/>
      <c r="G8" s="1199"/>
    </row>
    <row r="9" spans="1:7" x14ac:dyDescent="0.2">
      <c r="A9" s="1166"/>
      <c r="B9" s="1167"/>
      <c r="C9" s="1167"/>
      <c r="D9" s="1167"/>
      <c r="E9" s="1167"/>
      <c r="F9" s="1167"/>
      <c r="G9" s="1386" t="s">
        <v>1863</v>
      </c>
    </row>
  </sheetData>
  <mergeCells count="5">
    <mergeCell ref="A1:G1"/>
    <mergeCell ref="B2:C2"/>
    <mergeCell ref="D2:E2"/>
    <mergeCell ref="F2:G2"/>
    <mergeCell ref="A2:A3"/>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23"/>
  <sheetViews>
    <sheetView workbookViewId="0">
      <selection sqref="A1:J1"/>
    </sheetView>
  </sheetViews>
  <sheetFormatPr defaultRowHeight="12.75" x14ac:dyDescent="0.2"/>
  <cols>
    <col min="1" max="1" width="35" style="1291" customWidth="1"/>
    <col min="2" max="2" width="35.140625" style="1291" customWidth="1"/>
    <col min="3" max="8" width="15.7109375" style="1291" customWidth="1"/>
    <col min="9" max="10" width="16" style="1291" customWidth="1"/>
    <col min="11" max="16384" width="9.140625" style="1291"/>
  </cols>
  <sheetData>
    <row r="1" spans="1:10" ht="16.5" x14ac:dyDescent="0.3">
      <c r="A1" s="2050" t="s">
        <v>1230</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730" t="s">
        <v>96</v>
      </c>
      <c r="D3" s="1731" t="s">
        <v>95</v>
      </c>
      <c r="E3" s="2057" t="s">
        <v>96</v>
      </c>
      <c r="F3" s="2058"/>
      <c r="G3" s="1728" t="s">
        <v>95</v>
      </c>
      <c r="H3" s="2057" t="s">
        <v>96</v>
      </c>
      <c r="I3" s="2059"/>
      <c r="J3" s="2058"/>
    </row>
    <row r="4" spans="1:10" x14ac:dyDescent="0.2">
      <c r="A4" s="1732" t="s">
        <v>1107</v>
      </c>
      <c r="B4" s="2056"/>
      <c r="C4" s="1731" t="s">
        <v>1469</v>
      </c>
      <c r="D4" s="1733"/>
      <c r="E4" s="1734" t="s">
        <v>1470</v>
      </c>
      <c r="F4" s="1735" t="s">
        <v>1468</v>
      </c>
      <c r="G4" s="1731"/>
      <c r="H4" s="1736" t="s">
        <v>1468</v>
      </c>
      <c r="I4" s="1736" t="s">
        <v>1468</v>
      </c>
      <c r="J4" s="1388"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ht="25.5" x14ac:dyDescent="0.2">
      <c r="A7" s="2189" t="s">
        <v>1313</v>
      </c>
      <c r="B7" s="1859" t="s">
        <v>1197</v>
      </c>
      <c r="C7" s="1811" t="s">
        <v>1201</v>
      </c>
      <c r="D7" s="1811" t="s">
        <v>1201</v>
      </c>
      <c r="E7" s="1811" t="s">
        <v>1199</v>
      </c>
      <c r="F7" s="1811" t="s">
        <v>1199</v>
      </c>
      <c r="G7" s="1811" t="s">
        <v>1201</v>
      </c>
      <c r="H7" s="1811" t="s">
        <v>1482</v>
      </c>
      <c r="I7" s="1811" t="s">
        <v>1200</v>
      </c>
      <c r="J7" s="1811" t="s">
        <v>1200</v>
      </c>
    </row>
    <row r="8" spans="1:10" ht="25.5" x14ac:dyDescent="0.2">
      <c r="A8" s="2190"/>
      <c r="B8" s="1859" t="s">
        <v>1198</v>
      </c>
      <c r="C8" s="1891" t="s">
        <v>1202</v>
      </c>
      <c r="D8" s="1891" t="s">
        <v>1202</v>
      </c>
      <c r="E8" s="1891" t="s">
        <v>1204</v>
      </c>
      <c r="F8" s="1891" t="s">
        <v>1204</v>
      </c>
      <c r="G8" s="1891" t="s">
        <v>1202</v>
      </c>
      <c r="H8" s="1891" t="s">
        <v>1483</v>
      </c>
      <c r="I8" s="1891" t="s">
        <v>1203</v>
      </c>
      <c r="J8" s="1891" t="s">
        <v>1203</v>
      </c>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4"/>
    </row>
    <row r="18" spans="1:10" x14ac:dyDescent="0.2">
      <c r="A18" s="1724"/>
      <c r="B18" s="1724"/>
      <c r="C18" s="1724"/>
      <c r="D18" s="1724"/>
      <c r="E18" s="1724"/>
      <c r="F18" s="1724"/>
      <c r="G18" s="1724"/>
      <c r="H18" s="1724"/>
      <c r="I18" s="1724"/>
      <c r="J18" s="1724"/>
    </row>
    <row r="19" spans="1:10" x14ac:dyDescent="0.2">
      <c r="A19" s="1724"/>
      <c r="B19" s="1724"/>
      <c r="C19" s="1724"/>
      <c r="D19" s="1724"/>
      <c r="E19" s="1724"/>
      <c r="F19" s="1724"/>
      <c r="G19" s="1724"/>
      <c r="H19" s="1724"/>
      <c r="I19" s="1724"/>
      <c r="J19" s="1724"/>
    </row>
    <row r="20" spans="1:10" x14ac:dyDescent="0.2">
      <c r="A20" s="1724"/>
      <c r="B20" s="1724"/>
      <c r="C20" s="1724"/>
      <c r="D20" s="1724"/>
      <c r="E20" s="1724"/>
      <c r="F20" s="1724"/>
      <c r="G20" s="1724"/>
      <c r="H20" s="1724"/>
      <c r="I20" s="1724"/>
      <c r="J20" s="1724"/>
    </row>
    <row r="21" spans="1:10" x14ac:dyDescent="0.2">
      <c r="A21" s="1724"/>
      <c r="B21" s="1724"/>
      <c r="C21" s="1724"/>
      <c r="D21" s="1724"/>
      <c r="E21" s="1724"/>
      <c r="F21" s="1724"/>
      <c r="G21" s="1724"/>
      <c r="H21" s="1724"/>
      <c r="I21" s="1724"/>
      <c r="J21" s="1724"/>
    </row>
    <row r="22" spans="1:10" x14ac:dyDescent="0.2">
      <c r="A22" s="1724"/>
      <c r="B22" s="1724"/>
      <c r="C22" s="1724"/>
      <c r="D22" s="1724"/>
      <c r="E22" s="1724"/>
      <c r="F22" s="1724"/>
      <c r="G22" s="1724"/>
      <c r="H22" s="1724"/>
      <c r="I22" s="1724"/>
      <c r="J22" s="1725"/>
    </row>
    <row r="23" spans="1:10" ht="52.5" customHeight="1" x14ac:dyDescent="0.2">
      <c r="A23" s="2048" t="s">
        <v>2026</v>
      </c>
      <c r="B23" s="2049"/>
      <c r="C23" s="2049"/>
      <c r="D23" s="2049"/>
      <c r="E23" s="2049"/>
      <c r="F23" s="2049"/>
      <c r="G23" s="2049"/>
      <c r="H23" s="2049"/>
      <c r="I23" s="2049"/>
      <c r="J23" s="1366" t="s">
        <v>1864</v>
      </c>
    </row>
  </sheetData>
  <mergeCells count="10">
    <mergeCell ref="A6:J6"/>
    <mergeCell ref="A23:I23"/>
    <mergeCell ref="A7:A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36"/>
  <sheetViews>
    <sheetView workbookViewId="0">
      <selection sqref="A1:F1"/>
    </sheetView>
  </sheetViews>
  <sheetFormatPr defaultRowHeight="12.75" x14ac:dyDescent="0.2"/>
  <cols>
    <col min="1" max="1" width="9.140625" style="1760"/>
    <col min="2" max="2" width="18.7109375" style="1761" customWidth="1"/>
    <col min="3" max="6" width="18.7109375" style="1291" customWidth="1"/>
    <col min="7" max="16384" width="9.140625" style="1291"/>
  </cols>
  <sheetData>
    <row r="1" spans="1:7" ht="16.5" x14ac:dyDescent="0.3">
      <c r="A1" s="2062" t="s">
        <v>1231</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2.5" customHeight="1" x14ac:dyDescent="0.2">
      <c r="A13" s="2068" t="s">
        <v>2059</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757"/>
      <c r="B87" s="1754"/>
      <c r="C87" s="1755"/>
      <c r="D87" s="1755"/>
      <c r="E87" s="1755"/>
    </row>
    <row r="88" spans="1:5" x14ac:dyDescent="0.2">
      <c r="A88" s="1757"/>
      <c r="B88" s="1754"/>
      <c r="C88" s="1755"/>
      <c r="D88" s="1755"/>
      <c r="E88" s="1755"/>
    </row>
    <row r="89" spans="1:5" x14ac:dyDescent="0.2">
      <c r="A89" s="1757"/>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2060</v>
      </c>
      <c r="B1" s="2073"/>
      <c r="C1" s="2073"/>
      <c r="D1" s="2073"/>
      <c r="E1" s="2073"/>
      <c r="F1" s="2074"/>
    </row>
    <row r="2" spans="1:6" x14ac:dyDescent="0.2">
      <c r="A2" s="2079" t="s">
        <v>1131</v>
      </c>
      <c r="B2" s="2080"/>
      <c r="C2" s="2108"/>
      <c r="D2" s="2108"/>
      <c r="E2" s="2108"/>
      <c r="F2" s="2109"/>
    </row>
    <row r="3" spans="1:6" x14ac:dyDescent="0.2">
      <c r="A3" s="2075" t="s">
        <v>1111</v>
      </c>
      <c r="B3" s="1766" t="s">
        <v>1618</v>
      </c>
      <c r="C3" s="2077" t="s">
        <v>1619</v>
      </c>
      <c r="D3" s="2078"/>
      <c r="E3" s="2078"/>
      <c r="F3" s="2078"/>
    </row>
    <row r="4" spans="1:6" ht="33" customHeight="1" x14ac:dyDescent="0.2">
      <c r="A4" s="2076"/>
      <c r="B4" s="1767" t="s">
        <v>95</v>
      </c>
      <c r="C4" s="1768" t="s">
        <v>98</v>
      </c>
      <c r="D4" s="1768" t="s">
        <v>893</v>
      </c>
      <c r="E4" s="1768" t="s">
        <v>95</v>
      </c>
      <c r="F4" s="1768" t="s">
        <v>894</v>
      </c>
    </row>
    <row r="5" spans="1:6" ht="15.75" customHeight="1" x14ac:dyDescent="0.2">
      <c r="A5" s="1762" t="s">
        <v>1627</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8.5" customHeight="1" x14ac:dyDescent="0.2">
      <c r="A12" s="2083" t="s">
        <v>1795</v>
      </c>
      <c r="B12" s="2084"/>
      <c r="C12" s="2084"/>
      <c r="D12" s="2084"/>
      <c r="E12" s="2084"/>
      <c r="F12" s="1386" t="s">
        <v>1865</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1"/>
  <sheetViews>
    <sheetView workbookViewId="0">
      <selection sqref="A1:F1"/>
    </sheetView>
  </sheetViews>
  <sheetFormatPr defaultRowHeight="12.75" x14ac:dyDescent="0.2"/>
  <cols>
    <col min="1" max="1" width="23.85546875" style="1291" customWidth="1"/>
    <col min="2" max="6" width="11.5703125" style="1291" customWidth="1"/>
    <col min="7" max="16384" width="9.140625" style="1291"/>
  </cols>
  <sheetData>
    <row r="1" spans="1:7" ht="18" customHeight="1" x14ac:dyDescent="0.2">
      <c r="A1" s="2157" t="s">
        <v>1866</v>
      </c>
      <c r="B1" s="2158"/>
      <c r="C1" s="2158"/>
      <c r="D1" s="2158"/>
      <c r="E1" s="2158"/>
      <c r="F1" s="2159"/>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42.7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387" t="s">
        <v>1867</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election sqref="A1:D1"/>
    </sheetView>
  </sheetViews>
  <sheetFormatPr defaultRowHeight="12.75" x14ac:dyDescent="0.2"/>
  <cols>
    <col min="1" max="1" width="35.7109375" style="1160" customWidth="1"/>
    <col min="2" max="4" width="14.85546875" style="1160" customWidth="1"/>
    <col min="5" max="16384" width="9.140625" style="1160"/>
  </cols>
  <sheetData>
    <row r="1" spans="1:4" ht="16.5" x14ac:dyDescent="0.3">
      <c r="A1" s="2191" t="s">
        <v>1168</v>
      </c>
      <c r="B1" s="1985"/>
      <c r="C1" s="1985"/>
      <c r="D1" s="2192"/>
    </row>
    <row r="2" spans="1:4" x14ac:dyDescent="0.2">
      <c r="A2" s="2193" t="s">
        <v>1045</v>
      </c>
      <c r="B2" s="2194"/>
      <c r="C2" s="2194"/>
      <c r="D2" s="2195"/>
    </row>
    <row r="3" spans="1:4" x14ac:dyDescent="0.2">
      <c r="A3" s="1892" t="s">
        <v>754</v>
      </c>
      <c r="B3" s="1893" t="s">
        <v>1621</v>
      </c>
      <c r="C3" s="1893" t="s">
        <v>1618</v>
      </c>
      <c r="D3" s="1893" t="s">
        <v>1619</v>
      </c>
    </row>
    <row r="4" spans="1:4" x14ac:dyDescent="0.2">
      <c r="A4" s="1209" t="s">
        <v>172</v>
      </c>
      <c r="B4" s="1241">
        <v>2</v>
      </c>
      <c r="C4" s="1241">
        <v>1.5</v>
      </c>
      <c r="D4" s="1241">
        <v>1.5</v>
      </c>
    </row>
    <row r="5" spans="1:4" x14ac:dyDescent="0.2">
      <c r="A5" s="1209" t="s">
        <v>173</v>
      </c>
      <c r="B5" s="1241">
        <v>6</v>
      </c>
      <c r="C5" s="1241">
        <v>5</v>
      </c>
      <c r="D5" s="1241">
        <v>2</v>
      </c>
    </row>
    <row r="6" spans="1:4" x14ac:dyDescent="0.2">
      <c r="A6" s="1209" t="s">
        <v>174</v>
      </c>
      <c r="B6" s="1241">
        <v>56</v>
      </c>
      <c r="C6" s="1241">
        <v>58</v>
      </c>
      <c r="D6" s="1241">
        <v>63</v>
      </c>
    </row>
    <row r="7" spans="1:4" x14ac:dyDescent="0.2">
      <c r="A7" s="1209" t="s">
        <v>175</v>
      </c>
      <c r="B7" s="1241">
        <v>45</v>
      </c>
      <c r="C7" s="1241">
        <v>51</v>
      </c>
      <c r="D7" s="1241">
        <v>52</v>
      </c>
    </row>
    <row r="8" spans="1:4" x14ac:dyDescent="0.2">
      <c r="A8" s="1209" t="s">
        <v>176</v>
      </c>
      <c r="B8" s="1241">
        <v>51</v>
      </c>
      <c r="C8" s="1241">
        <v>48</v>
      </c>
      <c r="D8" s="1241">
        <v>52</v>
      </c>
    </row>
    <row r="9" spans="1:4" x14ac:dyDescent="0.2">
      <c r="A9" s="1209" t="s">
        <v>177</v>
      </c>
      <c r="B9" s="1241">
        <v>23</v>
      </c>
      <c r="C9" s="1241">
        <v>25</v>
      </c>
      <c r="D9" s="1241">
        <v>25</v>
      </c>
    </row>
    <row r="10" spans="1:4" x14ac:dyDescent="0.2">
      <c r="A10" s="1209" t="s">
        <v>178</v>
      </c>
      <c r="B10" s="1241">
        <v>34</v>
      </c>
      <c r="C10" s="1241">
        <v>38</v>
      </c>
      <c r="D10" s="1241">
        <v>41</v>
      </c>
    </row>
    <row r="11" spans="1:4" x14ac:dyDescent="0.2">
      <c r="A11" s="1894" t="s">
        <v>29</v>
      </c>
      <c r="B11" s="1241">
        <f>SUM(B4:B10)</f>
        <v>217</v>
      </c>
      <c r="C11" s="1241">
        <f>SUM(C4:C10)</f>
        <v>226.5</v>
      </c>
      <c r="D11" s="1241">
        <f>SUM(D4:D10)</f>
        <v>236.5</v>
      </c>
    </row>
    <row r="12" spans="1:4" x14ac:dyDescent="0.2">
      <c r="A12" s="1166"/>
      <c r="B12" s="1895"/>
      <c r="C12" s="1895"/>
      <c r="D12" s="1898" t="s">
        <v>1868</v>
      </c>
    </row>
    <row r="13" spans="1:4" x14ac:dyDescent="0.2">
      <c r="A13" s="1896"/>
      <c r="B13" s="1897"/>
      <c r="C13" s="1897"/>
      <c r="D13" s="1897"/>
    </row>
  </sheetData>
  <mergeCells count="2">
    <mergeCell ref="A1:D1"/>
    <mergeCell ref="A2:D2"/>
  </mergeCell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election sqref="A1:D1"/>
    </sheetView>
  </sheetViews>
  <sheetFormatPr defaultRowHeight="12.75" x14ac:dyDescent="0.2"/>
  <cols>
    <col min="1" max="1" width="39.28515625" style="1160" customWidth="1"/>
    <col min="2" max="4" width="13.5703125" style="1160" customWidth="1"/>
    <col min="5" max="16384" width="9.140625" style="1160"/>
  </cols>
  <sheetData>
    <row r="1" spans="1:4" ht="16.5" x14ac:dyDescent="0.3">
      <c r="A1" s="2196" t="s">
        <v>1150</v>
      </c>
      <c r="B1" s="2196"/>
      <c r="C1" s="2196"/>
      <c r="D1" s="2196"/>
    </row>
    <row r="2" spans="1:4" x14ac:dyDescent="0.2">
      <c r="A2" s="1153"/>
      <c r="B2" s="1899"/>
      <c r="C2" s="1899"/>
      <c r="D2" s="1900" t="s">
        <v>1232</v>
      </c>
    </row>
    <row r="3" spans="1:4" x14ac:dyDescent="0.2">
      <c r="A3" s="1987" t="s">
        <v>754</v>
      </c>
      <c r="B3" s="1901" t="s">
        <v>1620</v>
      </c>
      <c r="C3" s="1901" t="s">
        <v>1618</v>
      </c>
      <c r="D3" s="1901" t="s">
        <v>1619</v>
      </c>
    </row>
    <row r="4" spans="1:4" x14ac:dyDescent="0.2">
      <c r="A4" s="1988"/>
      <c r="B4" s="1893" t="s">
        <v>1067</v>
      </c>
      <c r="C4" s="1893" t="s">
        <v>1067</v>
      </c>
      <c r="D4" s="1893" t="s">
        <v>1067</v>
      </c>
    </row>
    <row r="5" spans="1:4" x14ac:dyDescent="0.2">
      <c r="A5" s="1209" t="s">
        <v>172</v>
      </c>
      <c r="B5" s="1902">
        <v>20000</v>
      </c>
      <c r="C5" s="1902">
        <v>25000</v>
      </c>
      <c r="D5" s="1902">
        <v>30000</v>
      </c>
    </row>
    <row r="6" spans="1:4" x14ac:dyDescent="0.2">
      <c r="A6" s="1209" t="s">
        <v>173</v>
      </c>
      <c r="B6" s="1903">
        <v>400000</v>
      </c>
      <c r="C6" s="1903">
        <v>435000</v>
      </c>
      <c r="D6" s="1903">
        <v>372000</v>
      </c>
    </row>
    <row r="7" spans="1:4" x14ac:dyDescent="0.2">
      <c r="A7" s="1209" t="s">
        <v>174</v>
      </c>
      <c r="B7" s="1903">
        <v>320000</v>
      </c>
      <c r="C7" s="1903">
        <v>300000</v>
      </c>
      <c r="D7" s="1903">
        <v>270000</v>
      </c>
    </row>
    <row r="8" spans="1:4" x14ac:dyDescent="0.2">
      <c r="A8" s="1209" t="s">
        <v>175</v>
      </c>
      <c r="B8" s="1903">
        <v>190000</v>
      </c>
      <c r="C8" s="1903">
        <v>200000</v>
      </c>
      <c r="D8" s="1903">
        <v>210000</v>
      </c>
    </row>
    <row r="9" spans="1:4" x14ac:dyDescent="0.2">
      <c r="A9" s="1209" t="s">
        <v>176</v>
      </c>
      <c r="B9" s="1903">
        <v>275000</v>
      </c>
      <c r="C9" s="1903">
        <v>255000</v>
      </c>
      <c r="D9" s="1903">
        <v>235000</v>
      </c>
    </row>
    <row r="10" spans="1:4" x14ac:dyDescent="0.2">
      <c r="A10" s="1209" t="s">
        <v>177</v>
      </c>
      <c r="B10" s="1903">
        <v>300000</v>
      </c>
      <c r="C10" s="1903">
        <v>310000</v>
      </c>
      <c r="D10" s="1903">
        <v>320000</v>
      </c>
    </row>
    <row r="11" spans="1:4" x14ac:dyDescent="0.2">
      <c r="A11" s="1209" t="s">
        <v>178</v>
      </c>
      <c r="B11" s="1903">
        <v>400000</v>
      </c>
      <c r="C11" s="1903">
        <v>430000</v>
      </c>
      <c r="D11" s="1903">
        <v>450000</v>
      </c>
    </row>
    <row r="12" spans="1:4" x14ac:dyDescent="0.2">
      <c r="A12" s="1904" t="s">
        <v>29</v>
      </c>
      <c r="B12" s="1241">
        <f>SUM(B5:B11)</f>
        <v>1905000</v>
      </c>
      <c r="C12" s="1241">
        <f>SUM(C5:C11)</f>
        <v>1955000</v>
      </c>
      <c r="D12" s="1241">
        <f>SUM(D5:D11)</f>
        <v>1887000</v>
      </c>
    </row>
    <row r="13" spans="1:4" x14ac:dyDescent="0.2">
      <c r="A13" s="1166"/>
      <c r="B13" s="1895"/>
      <c r="C13" s="1895"/>
      <c r="D13" s="1898" t="s">
        <v>1869</v>
      </c>
    </row>
  </sheetData>
  <mergeCells count="2">
    <mergeCell ref="A1:D1"/>
    <mergeCell ref="A3:A4"/>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workbookViewId="0">
      <selection sqref="A1:E1"/>
    </sheetView>
  </sheetViews>
  <sheetFormatPr defaultRowHeight="12.75" x14ac:dyDescent="0.2"/>
  <cols>
    <col min="1" max="1" width="21.5703125" style="1160" customWidth="1"/>
    <col min="2" max="4" width="14.42578125" style="1160" customWidth="1"/>
    <col min="5" max="5" width="26.7109375" style="1160" customWidth="1"/>
    <col min="6" max="256" width="9.140625" style="1160"/>
    <col min="257" max="257" width="15.5703125" style="1160" customWidth="1"/>
    <col min="258" max="258" width="42.42578125" style="1160" customWidth="1"/>
    <col min="259" max="259" width="1.42578125" style="1160" customWidth="1"/>
    <col min="260" max="260" width="10.140625" style="1160" customWidth="1"/>
    <col min="261" max="261" width="9.85546875" style="1160" customWidth="1"/>
    <col min="262" max="512" width="9.140625" style="1160"/>
    <col min="513" max="513" width="15.5703125" style="1160" customWidth="1"/>
    <col min="514" max="514" width="42.42578125" style="1160" customWidth="1"/>
    <col min="515" max="515" width="1.42578125" style="1160" customWidth="1"/>
    <col min="516" max="516" width="10.140625" style="1160" customWidth="1"/>
    <col min="517" max="517" width="9.85546875" style="1160" customWidth="1"/>
    <col min="518" max="768" width="9.140625" style="1160"/>
    <col min="769" max="769" width="15.5703125" style="1160" customWidth="1"/>
    <col min="770" max="770" width="42.42578125" style="1160" customWidth="1"/>
    <col min="771" max="771" width="1.42578125" style="1160" customWidth="1"/>
    <col min="772" max="772" width="10.140625" style="1160" customWidth="1"/>
    <col min="773" max="773" width="9.85546875" style="1160" customWidth="1"/>
    <col min="774" max="1024" width="9.140625" style="1160"/>
    <col min="1025" max="1025" width="15.5703125" style="1160" customWidth="1"/>
    <col min="1026" max="1026" width="42.42578125" style="1160" customWidth="1"/>
    <col min="1027" max="1027" width="1.42578125" style="1160" customWidth="1"/>
    <col min="1028" max="1028" width="10.140625" style="1160" customWidth="1"/>
    <col min="1029" max="1029" width="9.85546875" style="1160" customWidth="1"/>
    <col min="1030" max="1280" width="9.140625" style="1160"/>
    <col min="1281" max="1281" width="15.5703125" style="1160" customWidth="1"/>
    <col min="1282" max="1282" width="42.42578125" style="1160" customWidth="1"/>
    <col min="1283" max="1283" width="1.42578125" style="1160" customWidth="1"/>
    <col min="1284" max="1284" width="10.140625" style="1160" customWidth="1"/>
    <col min="1285" max="1285" width="9.85546875" style="1160" customWidth="1"/>
    <col min="1286" max="1536" width="9.140625" style="1160"/>
    <col min="1537" max="1537" width="15.5703125" style="1160" customWidth="1"/>
    <col min="1538" max="1538" width="42.42578125" style="1160" customWidth="1"/>
    <col min="1539" max="1539" width="1.42578125" style="1160" customWidth="1"/>
    <col min="1540" max="1540" width="10.140625" style="1160" customWidth="1"/>
    <col min="1541" max="1541" width="9.85546875" style="1160" customWidth="1"/>
    <col min="1542" max="1792" width="9.140625" style="1160"/>
    <col min="1793" max="1793" width="15.5703125" style="1160" customWidth="1"/>
    <col min="1794" max="1794" width="42.42578125" style="1160" customWidth="1"/>
    <col min="1795" max="1795" width="1.42578125" style="1160" customWidth="1"/>
    <col min="1796" max="1796" width="10.140625" style="1160" customWidth="1"/>
    <col min="1797" max="1797" width="9.85546875" style="1160" customWidth="1"/>
    <col min="1798" max="2048" width="9.140625" style="1160"/>
    <col min="2049" max="2049" width="15.5703125" style="1160" customWidth="1"/>
    <col min="2050" max="2050" width="42.42578125" style="1160" customWidth="1"/>
    <col min="2051" max="2051" width="1.42578125" style="1160" customWidth="1"/>
    <col min="2052" max="2052" width="10.140625" style="1160" customWidth="1"/>
    <col min="2053" max="2053" width="9.85546875" style="1160" customWidth="1"/>
    <col min="2054" max="2304" width="9.140625" style="1160"/>
    <col min="2305" max="2305" width="15.5703125" style="1160" customWidth="1"/>
    <col min="2306" max="2306" width="42.42578125" style="1160" customWidth="1"/>
    <col min="2307" max="2307" width="1.42578125" style="1160" customWidth="1"/>
    <col min="2308" max="2308" width="10.140625" style="1160" customWidth="1"/>
    <col min="2309" max="2309" width="9.85546875" style="1160" customWidth="1"/>
    <col min="2310" max="2560" width="9.140625" style="1160"/>
    <col min="2561" max="2561" width="15.5703125" style="1160" customWidth="1"/>
    <col min="2562" max="2562" width="42.42578125" style="1160" customWidth="1"/>
    <col min="2563" max="2563" width="1.42578125" style="1160" customWidth="1"/>
    <col min="2564" max="2564" width="10.140625" style="1160" customWidth="1"/>
    <col min="2565" max="2565" width="9.85546875" style="1160" customWidth="1"/>
    <col min="2566" max="2816" width="9.140625" style="1160"/>
    <col min="2817" max="2817" width="15.5703125" style="1160" customWidth="1"/>
    <col min="2818" max="2818" width="42.42578125" style="1160" customWidth="1"/>
    <col min="2819" max="2819" width="1.42578125" style="1160" customWidth="1"/>
    <col min="2820" max="2820" width="10.140625" style="1160" customWidth="1"/>
    <col min="2821" max="2821" width="9.85546875" style="1160" customWidth="1"/>
    <col min="2822" max="3072" width="9.140625" style="1160"/>
    <col min="3073" max="3073" width="15.5703125" style="1160" customWidth="1"/>
    <col min="3074" max="3074" width="42.42578125" style="1160" customWidth="1"/>
    <col min="3075" max="3075" width="1.42578125" style="1160" customWidth="1"/>
    <col min="3076" max="3076" width="10.140625" style="1160" customWidth="1"/>
    <col min="3077" max="3077" width="9.85546875" style="1160" customWidth="1"/>
    <col min="3078" max="3328" width="9.140625" style="1160"/>
    <col min="3329" max="3329" width="15.5703125" style="1160" customWidth="1"/>
    <col min="3330" max="3330" width="42.42578125" style="1160" customWidth="1"/>
    <col min="3331" max="3331" width="1.42578125" style="1160" customWidth="1"/>
    <col min="3332" max="3332" width="10.140625" style="1160" customWidth="1"/>
    <col min="3333" max="3333" width="9.85546875" style="1160" customWidth="1"/>
    <col min="3334" max="3584" width="9.140625" style="1160"/>
    <col min="3585" max="3585" width="15.5703125" style="1160" customWidth="1"/>
    <col min="3586" max="3586" width="42.42578125" style="1160" customWidth="1"/>
    <col min="3587" max="3587" width="1.42578125" style="1160" customWidth="1"/>
    <col min="3588" max="3588" width="10.140625" style="1160" customWidth="1"/>
    <col min="3589" max="3589" width="9.85546875" style="1160" customWidth="1"/>
    <col min="3590" max="3840" width="9.140625" style="1160"/>
    <col min="3841" max="3841" width="15.5703125" style="1160" customWidth="1"/>
    <col min="3842" max="3842" width="42.42578125" style="1160" customWidth="1"/>
    <col min="3843" max="3843" width="1.42578125" style="1160" customWidth="1"/>
    <col min="3844" max="3844" width="10.140625" style="1160" customWidth="1"/>
    <col min="3845" max="3845" width="9.85546875" style="1160" customWidth="1"/>
    <col min="3846" max="4096" width="9.140625" style="1160"/>
    <col min="4097" max="4097" width="15.5703125" style="1160" customWidth="1"/>
    <col min="4098" max="4098" width="42.42578125" style="1160" customWidth="1"/>
    <col min="4099" max="4099" width="1.42578125" style="1160" customWidth="1"/>
    <col min="4100" max="4100" width="10.140625" style="1160" customWidth="1"/>
    <col min="4101" max="4101" width="9.85546875" style="1160" customWidth="1"/>
    <col min="4102" max="4352" width="9.140625" style="1160"/>
    <col min="4353" max="4353" width="15.5703125" style="1160" customWidth="1"/>
    <col min="4354" max="4354" width="42.42578125" style="1160" customWidth="1"/>
    <col min="4355" max="4355" width="1.42578125" style="1160" customWidth="1"/>
    <col min="4356" max="4356" width="10.140625" style="1160" customWidth="1"/>
    <col min="4357" max="4357" width="9.85546875" style="1160" customWidth="1"/>
    <col min="4358" max="4608" width="9.140625" style="1160"/>
    <col min="4609" max="4609" width="15.5703125" style="1160" customWidth="1"/>
    <col min="4610" max="4610" width="42.42578125" style="1160" customWidth="1"/>
    <col min="4611" max="4611" width="1.42578125" style="1160" customWidth="1"/>
    <col min="4612" max="4612" width="10.140625" style="1160" customWidth="1"/>
    <col min="4613" max="4613" width="9.85546875" style="1160" customWidth="1"/>
    <col min="4614" max="4864" width="9.140625" style="1160"/>
    <col min="4865" max="4865" width="15.5703125" style="1160" customWidth="1"/>
    <col min="4866" max="4866" width="42.42578125" style="1160" customWidth="1"/>
    <col min="4867" max="4867" width="1.42578125" style="1160" customWidth="1"/>
    <col min="4868" max="4868" width="10.140625" style="1160" customWidth="1"/>
    <col min="4869" max="4869" width="9.85546875" style="1160" customWidth="1"/>
    <col min="4870" max="5120" width="9.140625" style="1160"/>
    <col min="5121" max="5121" width="15.5703125" style="1160" customWidth="1"/>
    <col min="5122" max="5122" width="42.42578125" style="1160" customWidth="1"/>
    <col min="5123" max="5123" width="1.42578125" style="1160" customWidth="1"/>
    <col min="5124" max="5124" width="10.140625" style="1160" customWidth="1"/>
    <col min="5125" max="5125" width="9.85546875" style="1160" customWidth="1"/>
    <col min="5126" max="5376" width="9.140625" style="1160"/>
    <col min="5377" max="5377" width="15.5703125" style="1160" customWidth="1"/>
    <col min="5378" max="5378" width="42.42578125" style="1160" customWidth="1"/>
    <col min="5379" max="5379" width="1.42578125" style="1160" customWidth="1"/>
    <col min="5380" max="5380" width="10.140625" style="1160" customWidth="1"/>
    <col min="5381" max="5381" width="9.85546875" style="1160" customWidth="1"/>
    <col min="5382" max="5632" width="9.140625" style="1160"/>
    <col min="5633" max="5633" width="15.5703125" style="1160" customWidth="1"/>
    <col min="5634" max="5634" width="42.42578125" style="1160" customWidth="1"/>
    <col min="5635" max="5635" width="1.42578125" style="1160" customWidth="1"/>
    <col min="5636" max="5636" width="10.140625" style="1160" customWidth="1"/>
    <col min="5637" max="5637" width="9.85546875" style="1160" customWidth="1"/>
    <col min="5638" max="5888" width="9.140625" style="1160"/>
    <col min="5889" max="5889" width="15.5703125" style="1160" customWidth="1"/>
    <col min="5890" max="5890" width="42.42578125" style="1160" customWidth="1"/>
    <col min="5891" max="5891" width="1.42578125" style="1160" customWidth="1"/>
    <col min="5892" max="5892" width="10.140625" style="1160" customWidth="1"/>
    <col min="5893" max="5893" width="9.85546875" style="1160" customWidth="1"/>
    <col min="5894" max="6144" width="9.140625" style="1160"/>
    <col min="6145" max="6145" width="15.5703125" style="1160" customWidth="1"/>
    <col min="6146" max="6146" width="42.42578125" style="1160" customWidth="1"/>
    <col min="6147" max="6147" width="1.42578125" style="1160" customWidth="1"/>
    <col min="6148" max="6148" width="10.140625" style="1160" customWidth="1"/>
    <col min="6149" max="6149" width="9.85546875" style="1160" customWidth="1"/>
    <col min="6150" max="6400" width="9.140625" style="1160"/>
    <col min="6401" max="6401" width="15.5703125" style="1160" customWidth="1"/>
    <col min="6402" max="6402" width="42.42578125" style="1160" customWidth="1"/>
    <col min="6403" max="6403" width="1.42578125" style="1160" customWidth="1"/>
    <col min="6404" max="6404" width="10.140625" style="1160" customWidth="1"/>
    <col min="6405" max="6405" width="9.85546875" style="1160" customWidth="1"/>
    <col min="6406" max="6656" width="9.140625" style="1160"/>
    <col min="6657" max="6657" width="15.5703125" style="1160" customWidth="1"/>
    <col min="6658" max="6658" width="42.42578125" style="1160" customWidth="1"/>
    <col min="6659" max="6659" width="1.42578125" style="1160" customWidth="1"/>
    <col min="6660" max="6660" width="10.140625" style="1160" customWidth="1"/>
    <col min="6661" max="6661" width="9.85546875" style="1160" customWidth="1"/>
    <col min="6662" max="6912" width="9.140625" style="1160"/>
    <col min="6913" max="6913" width="15.5703125" style="1160" customWidth="1"/>
    <col min="6914" max="6914" width="42.42578125" style="1160" customWidth="1"/>
    <col min="6915" max="6915" width="1.42578125" style="1160" customWidth="1"/>
    <col min="6916" max="6916" width="10.140625" style="1160" customWidth="1"/>
    <col min="6917" max="6917" width="9.85546875" style="1160" customWidth="1"/>
    <col min="6918" max="7168" width="9.140625" style="1160"/>
    <col min="7169" max="7169" width="15.5703125" style="1160" customWidth="1"/>
    <col min="7170" max="7170" width="42.42578125" style="1160" customWidth="1"/>
    <col min="7171" max="7171" width="1.42578125" style="1160" customWidth="1"/>
    <col min="7172" max="7172" width="10.140625" style="1160" customWidth="1"/>
    <col min="7173" max="7173" width="9.85546875" style="1160" customWidth="1"/>
    <col min="7174" max="7424" width="9.140625" style="1160"/>
    <col min="7425" max="7425" width="15.5703125" style="1160" customWidth="1"/>
    <col min="7426" max="7426" width="42.42578125" style="1160" customWidth="1"/>
    <col min="7427" max="7427" width="1.42578125" style="1160" customWidth="1"/>
    <col min="7428" max="7428" width="10.140625" style="1160" customWidth="1"/>
    <col min="7429" max="7429" width="9.85546875" style="1160" customWidth="1"/>
    <col min="7430" max="7680" width="9.140625" style="1160"/>
    <col min="7681" max="7681" width="15.5703125" style="1160" customWidth="1"/>
    <col min="7682" max="7682" width="42.42578125" style="1160" customWidth="1"/>
    <col min="7683" max="7683" width="1.42578125" style="1160" customWidth="1"/>
    <col min="7684" max="7684" width="10.140625" style="1160" customWidth="1"/>
    <col min="7685" max="7685" width="9.85546875" style="1160" customWidth="1"/>
    <col min="7686" max="7936" width="9.140625" style="1160"/>
    <col min="7937" max="7937" width="15.5703125" style="1160" customWidth="1"/>
    <col min="7938" max="7938" width="42.42578125" style="1160" customWidth="1"/>
    <col min="7939" max="7939" width="1.42578125" style="1160" customWidth="1"/>
    <col min="7940" max="7940" width="10.140625" style="1160" customWidth="1"/>
    <col min="7941" max="7941" width="9.85546875" style="1160" customWidth="1"/>
    <col min="7942" max="8192" width="9.140625" style="1160"/>
    <col min="8193" max="8193" width="15.5703125" style="1160" customWidth="1"/>
    <col min="8194" max="8194" width="42.42578125" style="1160" customWidth="1"/>
    <col min="8195" max="8195" width="1.42578125" style="1160" customWidth="1"/>
    <col min="8196" max="8196" width="10.140625" style="1160" customWidth="1"/>
    <col min="8197" max="8197" width="9.85546875" style="1160" customWidth="1"/>
    <col min="8198" max="8448" width="9.140625" style="1160"/>
    <col min="8449" max="8449" width="15.5703125" style="1160" customWidth="1"/>
    <col min="8450" max="8450" width="42.42578125" style="1160" customWidth="1"/>
    <col min="8451" max="8451" width="1.42578125" style="1160" customWidth="1"/>
    <col min="8452" max="8452" width="10.140625" style="1160" customWidth="1"/>
    <col min="8453" max="8453" width="9.85546875" style="1160" customWidth="1"/>
    <col min="8454" max="8704" width="9.140625" style="1160"/>
    <col min="8705" max="8705" width="15.5703125" style="1160" customWidth="1"/>
    <col min="8706" max="8706" width="42.42578125" style="1160" customWidth="1"/>
    <col min="8707" max="8707" width="1.42578125" style="1160" customWidth="1"/>
    <col min="8708" max="8708" width="10.140625" style="1160" customWidth="1"/>
    <col min="8709" max="8709" width="9.85546875" style="1160" customWidth="1"/>
    <col min="8710" max="8960" width="9.140625" style="1160"/>
    <col min="8961" max="8961" width="15.5703125" style="1160" customWidth="1"/>
    <col min="8962" max="8962" width="42.42578125" style="1160" customWidth="1"/>
    <col min="8963" max="8963" width="1.42578125" style="1160" customWidth="1"/>
    <col min="8964" max="8964" width="10.140625" style="1160" customWidth="1"/>
    <col min="8965" max="8965" width="9.85546875" style="1160" customWidth="1"/>
    <col min="8966" max="9216" width="9.140625" style="1160"/>
    <col min="9217" max="9217" width="15.5703125" style="1160" customWidth="1"/>
    <col min="9218" max="9218" width="42.42578125" style="1160" customWidth="1"/>
    <col min="9219" max="9219" width="1.42578125" style="1160" customWidth="1"/>
    <col min="9220" max="9220" width="10.140625" style="1160" customWidth="1"/>
    <col min="9221" max="9221" width="9.85546875" style="1160" customWidth="1"/>
    <col min="9222" max="9472" width="9.140625" style="1160"/>
    <col min="9473" max="9473" width="15.5703125" style="1160" customWidth="1"/>
    <col min="9474" max="9474" width="42.42578125" style="1160" customWidth="1"/>
    <col min="9475" max="9475" width="1.42578125" style="1160" customWidth="1"/>
    <col min="9476" max="9476" width="10.140625" style="1160" customWidth="1"/>
    <col min="9477" max="9477" width="9.85546875" style="1160" customWidth="1"/>
    <col min="9478" max="9728" width="9.140625" style="1160"/>
    <col min="9729" max="9729" width="15.5703125" style="1160" customWidth="1"/>
    <col min="9730" max="9730" width="42.42578125" style="1160" customWidth="1"/>
    <col min="9731" max="9731" width="1.42578125" style="1160" customWidth="1"/>
    <col min="9732" max="9732" width="10.140625" style="1160" customWidth="1"/>
    <col min="9733" max="9733" width="9.85546875" style="1160" customWidth="1"/>
    <col min="9734" max="9984" width="9.140625" style="1160"/>
    <col min="9985" max="9985" width="15.5703125" style="1160" customWidth="1"/>
    <col min="9986" max="9986" width="42.42578125" style="1160" customWidth="1"/>
    <col min="9987" max="9987" width="1.42578125" style="1160" customWidth="1"/>
    <col min="9988" max="9988" width="10.140625" style="1160" customWidth="1"/>
    <col min="9989" max="9989" width="9.85546875" style="1160" customWidth="1"/>
    <col min="9990" max="10240" width="9.140625" style="1160"/>
    <col min="10241" max="10241" width="15.5703125" style="1160" customWidth="1"/>
    <col min="10242" max="10242" width="42.42578125" style="1160" customWidth="1"/>
    <col min="10243" max="10243" width="1.42578125" style="1160" customWidth="1"/>
    <col min="10244" max="10244" width="10.140625" style="1160" customWidth="1"/>
    <col min="10245" max="10245" width="9.85546875" style="1160" customWidth="1"/>
    <col min="10246" max="10496" width="9.140625" style="1160"/>
    <col min="10497" max="10497" width="15.5703125" style="1160" customWidth="1"/>
    <col min="10498" max="10498" width="42.42578125" style="1160" customWidth="1"/>
    <col min="10499" max="10499" width="1.42578125" style="1160" customWidth="1"/>
    <col min="10500" max="10500" width="10.140625" style="1160" customWidth="1"/>
    <col min="10501" max="10501" width="9.85546875" style="1160" customWidth="1"/>
    <col min="10502" max="10752" width="9.140625" style="1160"/>
    <col min="10753" max="10753" width="15.5703125" style="1160" customWidth="1"/>
    <col min="10754" max="10754" width="42.42578125" style="1160" customWidth="1"/>
    <col min="10755" max="10755" width="1.42578125" style="1160" customWidth="1"/>
    <col min="10756" max="10756" width="10.140625" style="1160" customWidth="1"/>
    <col min="10757" max="10757" width="9.85546875" style="1160" customWidth="1"/>
    <col min="10758" max="11008" width="9.140625" style="1160"/>
    <col min="11009" max="11009" width="15.5703125" style="1160" customWidth="1"/>
    <col min="11010" max="11010" width="42.42578125" style="1160" customWidth="1"/>
    <col min="11011" max="11011" width="1.42578125" style="1160" customWidth="1"/>
    <col min="11012" max="11012" width="10.140625" style="1160" customWidth="1"/>
    <col min="11013" max="11013" width="9.85546875" style="1160" customWidth="1"/>
    <col min="11014" max="11264" width="9.140625" style="1160"/>
    <col min="11265" max="11265" width="15.5703125" style="1160" customWidth="1"/>
    <col min="11266" max="11266" width="42.42578125" style="1160" customWidth="1"/>
    <col min="11267" max="11267" width="1.42578125" style="1160" customWidth="1"/>
    <col min="11268" max="11268" width="10.140625" style="1160" customWidth="1"/>
    <col min="11269" max="11269" width="9.85546875" style="1160" customWidth="1"/>
    <col min="11270" max="11520" width="9.140625" style="1160"/>
    <col min="11521" max="11521" width="15.5703125" style="1160" customWidth="1"/>
    <col min="11522" max="11522" width="42.42578125" style="1160" customWidth="1"/>
    <col min="11523" max="11523" width="1.42578125" style="1160" customWidth="1"/>
    <col min="11524" max="11524" width="10.140625" style="1160" customWidth="1"/>
    <col min="11525" max="11525" width="9.85546875" style="1160" customWidth="1"/>
    <col min="11526" max="11776" width="9.140625" style="1160"/>
    <col min="11777" max="11777" width="15.5703125" style="1160" customWidth="1"/>
    <col min="11778" max="11778" width="42.42578125" style="1160" customWidth="1"/>
    <col min="11779" max="11779" width="1.42578125" style="1160" customWidth="1"/>
    <col min="11780" max="11780" width="10.140625" style="1160" customWidth="1"/>
    <col min="11781" max="11781" width="9.85546875" style="1160" customWidth="1"/>
    <col min="11782" max="12032" width="9.140625" style="1160"/>
    <col min="12033" max="12033" width="15.5703125" style="1160" customWidth="1"/>
    <col min="12034" max="12034" width="42.42578125" style="1160" customWidth="1"/>
    <col min="12035" max="12035" width="1.42578125" style="1160" customWidth="1"/>
    <col min="12036" max="12036" width="10.140625" style="1160" customWidth="1"/>
    <col min="12037" max="12037" width="9.85546875" style="1160" customWidth="1"/>
    <col min="12038" max="12288" width="9.140625" style="1160"/>
    <col min="12289" max="12289" width="15.5703125" style="1160" customWidth="1"/>
    <col min="12290" max="12290" width="42.42578125" style="1160" customWidth="1"/>
    <col min="12291" max="12291" width="1.42578125" style="1160" customWidth="1"/>
    <col min="12292" max="12292" width="10.140625" style="1160" customWidth="1"/>
    <col min="12293" max="12293" width="9.85546875" style="1160" customWidth="1"/>
    <col min="12294" max="12544" width="9.140625" style="1160"/>
    <col min="12545" max="12545" width="15.5703125" style="1160" customWidth="1"/>
    <col min="12546" max="12546" width="42.42578125" style="1160" customWidth="1"/>
    <col min="12547" max="12547" width="1.42578125" style="1160" customWidth="1"/>
    <col min="12548" max="12548" width="10.140625" style="1160" customWidth="1"/>
    <col min="12549" max="12549" width="9.85546875" style="1160" customWidth="1"/>
    <col min="12550" max="12800" width="9.140625" style="1160"/>
    <col min="12801" max="12801" width="15.5703125" style="1160" customWidth="1"/>
    <col min="12802" max="12802" width="42.42578125" style="1160" customWidth="1"/>
    <col min="12803" max="12803" width="1.42578125" style="1160" customWidth="1"/>
    <col min="12804" max="12804" width="10.140625" style="1160" customWidth="1"/>
    <col min="12805" max="12805" width="9.85546875" style="1160" customWidth="1"/>
    <col min="12806" max="13056" width="9.140625" style="1160"/>
    <col min="13057" max="13057" width="15.5703125" style="1160" customWidth="1"/>
    <col min="13058" max="13058" width="42.42578125" style="1160" customWidth="1"/>
    <col min="13059" max="13059" width="1.42578125" style="1160" customWidth="1"/>
    <col min="13060" max="13060" width="10.140625" style="1160" customWidth="1"/>
    <col min="13061" max="13061" width="9.85546875" style="1160" customWidth="1"/>
    <col min="13062" max="13312" width="9.140625" style="1160"/>
    <col min="13313" max="13313" width="15.5703125" style="1160" customWidth="1"/>
    <col min="13314" max="13314" width="42.42578125" style="1160" customWidth="1"/>
    <col min="13315" max="13315" width="1.42578125" style="1160" customWidth="1"/>
    <col min="13316" max="13316" width="10.140625" style="1160" customWidth="1"/>
    <col min="13317" max="13317" width="9.85546875" style="1160" customWidth="1"/>
    <col min="13318" max="13568" width="9.140625" style="1160"/>
    <col min="13569" max="13569" width="15.5703125" style="1160" customWidth="1"/>
    <col min="13570" max="13570" width="42.42578125" style="1160" customWidth="1"/>
    <col min="13571" max="13571" width="1.42578125" style="1160" customWidth="1"/>
    <col min="13572" max="13572" width="10.140625" style="1160" customWidth="1"/>
    <col min="13573" max="13573" width="9.85546875" style="1160" customWidth="1"/>
    <col min="13574" max="13824" width="9.140625" style="1160"/>
    <col min="13825" max="13825" width="15.5703125" style="1160" customWidth="1"/>
    <col min="13826" max="13826" width="42.42578125" style="1160" customWidth="1"/>
    <col min="13827" max="13827" width="1.42578125" style="1160" customWidth="1"/>
    <col min="13828" max="13828" width="10.140625" style="1160" customWidth="1"/>
    <col min="13829" max="13829" width="9.85546875" style="1160" customWidth="1"/>
    <col min="13830" max="14080" width="9.140625" style="1160"/>
    <col min="14081" max="14081" width="15.5703125" style="1160" customWidth="1"/>
    <col min="14082" max="14082" width="42.42578125" style="1160" customWidth="1"/>
    <col min="14083" max="14083" width="1.42578125" style="1160" customWidth="1"/>
    <col min="14084" max="14084" width="10.140625" style="1160" customWidth="1"/>
    <col min="14085" max="14085" width="9.85546875" style="1160" customWidth="1"/>
    <col min="14086" max="14336" width="9.140625" style="1160"/>
    <col min="14337" max="14337" width="15.5703125" style="1160" customWidth="1"/>
    <col min="14338" max="14338" width="42.42578125" style="1160" customWidth="1"/>
    <col min="14339" max="14339" width="1.42578125" style="1160" customWidth="1"/>
    <col min="14340" max="14340" width="10.140625" style="1160" customWidth="1"/>
    <col min="14341" max="14341" width="9.85546875" style="1160" customWidth="1"/>
    <col min="14342" max="14592" width="9.140625" style="1160"/>
    <col min="14593" max="14593" width="15.5703125" style="1160" customWidth="1"/>
    <col min="14594" max="14594" width="42.42578125" style="1160" customWidth="1"/>
    <col min="14595" max="14595" width="1.42578125" style="1160" customWidth="1"/>
    <col min="14596" max="14596" width="10.140625" style="1160" customWidth="1"/>
    <col min="14597" max="14597" width="9.85546875" style="1160" customWidth="1"/>
    <col min="14598" max="14848" width="9.140625" style="1160"/>
    <col min="14849" max="14849" width="15.5703125" style="1160" customWidth="1"/>
    <col min="14850" max="14850" width="42.42578125" style="1160" customWidth="1"/>
    <col min="14851" max="14851" width="1.42578125" style="1160" customWidth="1"/>
    <col min="14852" max="14852" width="10.140625" style="1160" customWidth="1"/>
    <col min="14853" max="14853" width="9.85546875" style="1160" customWidth="1"/>
    <col min="14854" max="15104" width="9.140625" style="1160"/>
    <col min="15105" max="15105" width="15.5703125" style="1160" customWidth="1"/>
    <col min="15106" max="15106" width="42.42578125" style="1160" customWidth="1"/>
    <col min="15107" max="15107" width="1.42578125" style="1160" customWidth="1"/>
    <col min="15108" max="15108" width="10.140625" style="1160" customWidth="1"/>
    <col min="15109" max="15109" width="9.85546875" style="1160" customWidth="1"/>
    <col min="15110" max="15360" width="9.140625" style="1160"/>
    <col min="15361" max="15361" width="15.5703125" style="1160" customWidth="1"/>
    <col min="15362" max="15362" width="42.42578125" style="1160" customWidth="1"/>
    <col min="15363" max="15363" width="1.42578125" style="1160" customWidth="1"/>
    <col min="15364" max="15364" width="10.140625" style="1160" customWidth="1"/>
    <col min="15365" max="15365" width="9.85546875" style="1160" customWidth="1"/>
    <col min="15366" max="15616" width="9.140625" style="1160"/>
    <col min="15617" max="15617" width="15.5703125" style="1160" customWidth="1"/>
    <col min="15618" max="15618" width="42.42578125" style="1160" customWidth="1"/>
    <col min="15619" max="15619" width="1.42578125" style="1160" customWidth="1"/>
    <col min="15620" max="15620" width="10.140625" style="1160" customWidth="1"/>
    <col min="15621" max="15621" width="9.85546875" style="1160" customWidth="1"/>
    <col min="15622" max="15872" width="9.140625" style="1160"/>
    <col min="15873" max="15873" width="15.5703125" style="1160" customWidth="1"/>
    <col min="15874" max="15874" width="42.42578125" style="1160" customWidth="1"/>
    <col min="15875" max="15875" width="1.42578125" style="1160" customWidth="1"/>
    <col min="15876" max="15876" width="10.140625" style="1160" customWidth="1"/>
    <col min="15877" max="15877" width="9.85546875" style="1160" customWidth="1"/>
    <col min="15878" max="16128" width="9.140625" style="1160"/>
    <col min="16129" max="16129" width="15.5703125" style="1160" customWidth="1"/>
    <col min="16130" max="16130" width="42.42578125" style="1160" customWidth="1"/>
    <col min="16131" max="16131" width="1.42578125" style="1160" customWidth="1"/>
    <col min="16132" max="16132" width="10.140625" style="1160" customWidth="1"/>
    <col min="16133" max="16133" width="9.85546875" style="1160" customWidth="1"/>
    <col min="16134" max="16384" width="9.140625" style="1160"/>
  </cols>
  <sheetData>
    <row r="1" spans="1:5" ht="19.5" customHeight="1" x14ac:dyDescent="0.3">
      <c r="A1" s="2124" t="s">
        <v>2061</v>
      </c>
      <c r="B1" s="2197"/>
      <c r="C1" s="2197"/>
      <c r="D1" s="2197"/>
      <c r="E1" s="2197"/>
    </row>
    <row r="2" spans="1:5" ht="38.25" x14ac:dyDescent="0.2">
      <c r="A2" s="2198" t="s">
        <v>755</v>
      </c>
      <c r="B2" s="1837" t="s">
        <v>756</v>
      </c>
      <c r="C2" s="1837" t="s">
        <v>757</v>
      </c>
      <c r="D2" s="1837" t="s">
        <v>758</v>
      </c>
      <c r="E2" s="1837" t="s">
        <v>759</v>
      </c>
    </row>
    <row r="3" spans="1:5" x14ac:dyDescent="0.2">
      <c r="A3" s="2199"/>
      <c r="B3" s="1839" t="s">
        <v>1067</v>
      </c>
      <c r="C3" s="1839" t="s">
        <v>1067</v>
      </c>
      <c r="D3" s="1839" t="s">
        <v>1067</v>
      </c>
      <c r="E3" s="1839"/>
    </row>
    <row r="4" spans="1:5" x14ac:dyDescent="0.2">
      <c r="A4" s="1905" t="s">
        <v>762</v>
      </c>
      <c r="B4" s="1906"/>
      <c r="C4" s="1907"/>
      <c r="D4" s="1907"/>
      <c r="E4" s="1907"/>
    </row>
    <row r="5" spans="1:5" x14ac:dyDescent="0.2">
      <c r="A5" s="1908" t="s">
        <v>1621</v>
      </c>
      <c r="B5" s="1241"/>
      <c r="C5" s="1209"/>
      <c r="D5" s="1209"/>
      <c r="E5" s="1209"/>
    </row>
    <row r="6" spans="1:5" x14ac:dyDescent="0.2">
      <c r="A6" s="1908" t="s">
        <v>1618</v>
      </c>
      <c r="B6" s="1241"/>
      <c r="C6" s="1209"/>
      <c r="D6" s="1209"/>
      <c r="E6" s="1209"/>
    </row>
    <row r="7" spans="1:5" x14ac:dyDescent="0.2">
      <c r="A7" s="1908" t="s">
        <v>1619</v>
      </c>
      <c r="B7" s="1344"/>
      <c r="C7" s="1909"/>
      <c r="D7" s="1909"/>
      <c r="E7" s="1909"/>
    </row>
    <row r="8" spans="1:5" x14ac:dyDescent="0.2">
      <c r="A8" s="1910"/>
      <c r="B8" s="1911"/>
      <c r="C8" s="1527"/>
      <c r="D8" s="1527"/>
      <c r="E8" s="1912"/>
    </row>
    <row r="9" spans="1:5" x14ac:dyDescent="0.2">
      <c r="A9" s="1395" t="s">
        <v>1872</v>
      </c>
      <c r="B9" s="1395"/>
      <c r="C9" s="1395"/>
      <c r="D9" s="1395"/>
      <c r="E9" s="1395"/>
    </row>
    <row r="10" spans="1:5" x14ac:dyDescent="0.2">
      <c r="A10" s="1209" t="s">
        <v>1871</v>
      </c>
      <c r="B10" s="1209"/>
      <c r="C10" s="1209"/>
      <c r="D10" s="1209"/>
      <c r="E10" s="1209"/>
    </row>
    <row r="11" spans="1:5" x14ac:dyDescent="0.2">
      <c r="A11" s="1209" t="s">
        <v>1870</v>
      </c>
      <c r="B11" s="1209"/>
      <c r="C11" s="1209"/>
      <c r="D11" s="1209"/>
      <c r="E11" s="1209"/>
    </row>
    <row r="12" spans="1:5" x14ac:dyDescent="0.2">
      <c r="A12" s="1166"/>
      <c r="B12" s="1167"/>
      <c r="C12" s="1167"/>
      <c r="D12" s="1167"/>
      <c r="E12" s="1386" t="s">
        <v>1873</v>
      </c>
    </row>
  </sheetData>
  <mergeCells count="2">
    <mergeCell ref="A1:E1"/>
    <mergeCell ref="A2:A3"/>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election sqref="A1:C1"/>
    </sheetView>
  </sheetViews>
  <sheetFormatPr defaultRowHeight="12.75" x14ac:dyDescent="0.2"/>
  <cols>
    <col min="1" max="1" width="18.28515625" style="1160" customWidth="1"/>
    <col min="2" max="3" width="27.7109375" style="1160" customWidth="1"/>
    <col min="4" max="255" width="9.140625" style="1160"/>
    <col min="256" max="256" width="9.42578125" style="1160" customWidth="1"/>
    <col min="257" max="257" width="21.28515625" style="1160" customWidth="1"/>
    <col min="258" max="258" width="24.140625" style="1160" customWidth="1"/>
    <col min="259" max="259" width="20.7109375" style="1160" customWidth="1"/>
    <col min="260" max="511" width="9.140625" style="1160"/>
    <col min="512" max="512" width="9.42578125" style="1160" customWidth="1"/>
    <col min="513" max="513" width="21.28515625" style="1160" customWidth="1"/>
    <col min="514" max="514" width="24.140625" style="1160" customWidth="1"/>
    <col min="515" max="515" width="20.7109375" style="1160" customWidth="1"/>
    <col min="516" max="767" width="9.140625" style="1160"/>
    <col min="768" max="768" width="9.42578125" style="1160" customWidth="1"/>
    <col min="769" max="769" width="21.28515625" style="1160" customWidth="1"/>
    <col min="770" max="770" width="24.140625" style="1160" customWidth="1"/>
    <col min="771" max="771" width="20.7109375" style="1160" customWidth="1"/>
    <col min="772" max="1023" width="9.140625" style="1160"/>
    <col min="1024" max="1024" width="9.42578125" style="1160" customWidth="1"/>
    <col min="1025" max="1025" width="21.28515625" style="1160" customWidth="1"/>
    <col min="1026" max="1026" width="24.140625" style="1160" customWidth="1"/>
    <col min="1027" max="1027" width="20.7109375" style="1160" customWidth="1"/>
    <col min="1028" max="1279" width="9.140625" style="1160"/>
    <col min="1280" max="1280" width="9.42578125" style="1160" customWidth="1"/>
    <col min="1281" max="1281" width="21.28515625" style="1160" customWidth="1"/>
    <col min="1282" max="1282" width="24.140625" style="1160" customWidth="1"/>
    <col min="1283" max="1283" width="20.7109375" style="1160" customWidth="1"/>
    <col min="1284" max="1535" width="9.140625" style="1160"/>
    <col min="1536" max="1536" width="9.42578125" style="1160" customWidth="1"/>
    <col min="1537" max="1537" width="21.28515625" style="1160" customWidth="1"/>
    <col min="1538" max="1538" width="24.140625" style="1160" customWidth="1"/>
    <col min="1539" max="1539" width="20.7109375" style="1160" customWidth="1"/>
    <col min="1540" max="1791" width="9.140625" style="1160"/>
    <col min="1792" max="1792" width="9.42578125" style="1160" customWidth="1"/>
    <col min="1793" max="1793" width="21.28515625" style="1160" customWidth="1"/>
    <col min="1794" max="1794" width="24.140625" style="1160" customWidth="1"/>
    <col min="1795" max="1795" width="20.7109375" style="1160" customWidth="1"/>
    <col min="1796" max="2047" width="9.140625" style="1160"/>
    <col min="2048" max="2048" width="9.42578125" style="1160" customWidth="1"/>
    <col min="2049" max="2049" width="21.28515625" style="1160" customWidth="1"/>
    <col min="2050" max="2050" width="24.140625" style="1160" customWidth="1"/>
    <col min="2051" max="2051" width="20.7109375" style="1160" customWidth="1"/>
    <col min="2052" max="2303" width="9.140625" style="1160"/>
    <col min="2304" max="2304" width="9.42578125" style="1160" customWidth="1"/>
    <col min="2305" max="2305" width="21.28515625" style="1160" customWidth="1"/>
    <col min="2306" max="2306" width="24.140625" style="1160" customWidth="1"/>
    <col min="2307" max="2307" width="20.7109375" style="1160" customWidth="1"/>
    <col min="2308" max="2559" width="9.140625" style="1160"/>
    <col min="2560" max="2560" width="9.42578125" style="1160" customWidth="1"/>
    <col min="2561" max="2561" width="21.28515625" style="1160" customWidth="1"/>
    <col min="2562" max="2562" width="24.140625" style="1160" customWidth="1"/>
    <col min="2563" max="2563" width="20.7109375" style="1160" customWidth="1"/>
    <col min="2564" max="2815" width="9.140625" style="1160"/>
    <col min="2816" max="2816" width="9.42578125" style="1160" customWidth="1"/>
    <col min="2817" max="2817" width="21.28515625" style="1160" customWidth="1"/>
    <col min="2818" max="2818" width="24.140625" style="1160" customWidth="1"/>
    <col min="2819" max="2819" width="20.7109375" style="1160" customWidth="1"/>
    <col min="2820" max="3071" width="9.140625" style="1160"/>
    <col min="3072" max="3072" width="9.42578125" style="1160" customWidth="1"/>
    <col min="3073" max="3073" width="21.28515625" style="1160" customWidth="1"/>
    <col min="3074" max="3074" width="24.140625" style="1160" customWidth="1"/>
    <col min="3075" max="3075" width="20.7109375" style="1160" customWidth="1"/>
    <col min="3076" max="3327" width="9.140625" style="1160"/>
    <col min="3328" max="3328" width="9.42578125" style="1160" customWidth="1"/>
    <col min="3329" max="3329" width="21.28515625" style="1160" customWidth="1"/>
    <col min="3330" max="3330" width="24.140625" style="1160" customWidth="1"/>
    <col min="3331" max="3331" width="20.7109375" style="1160" customWidth="1"/>
    <col min="3332" max="3583" width="9.140625" style="1160"/>
    <col min="3584" max="3584" width="9.42578125" style="1160" customWidth="1"/>
    <col min="3585" max="3585" width="21.28515625" style="1160" customWidth="1"/>
    <col min="3586" max="3586" width="24.140625" style="1160" customWidth="1"/>
    <col min="3587" max="3587" width="20.7109375" style="1160" customWidth="1"/>
    <col min="3588" max="3839" width="9.140625" style="1160"/>
    <col min="3840" max="3840" width="9.42578125" style="1160" customWidth="1"/>
    <col min="3841" max="3841" width="21.28515625" style="1160" customWidth="1"/>
    <col min="3842" max="3842" width="24.140625" style="1160" customWidth="1"/>
    <col min="3843" max="3843" width="20.7109375" style="1160" customWidth="1"/>
    <col min="3844" max="4095" width="9.140625" style="1160"/>
    <col min="4096" max="4096" width="9.42578125" style="1160" customWidth="1"/>
    <col min="4097" max="4097" width="21.28515625" style="1160" customWidth="1"/>
    <col min="4098" max="4098" width="24.140625" style="1160" customWidth="1"/>
    <col min="4099" max="4099" width="20.7109375" style="1160" customWidth="1"/>
    <col min="4100" max="4351" width="9.140625" style="1160"/>
    <col min="4352" max="4352" width="9.42578125" style="1160" customWidth="1"/>
    <col min="4353" max="4353" width="21.28515625" style="1160" customWidth="1"/>
    <col min="4354" max="4354" width="24.140625" style="1160" customWidth="1"/>
    <col min="4355" max="4355" width="20.7109375" style="1160" customWidth="1"/>
    <col min="4356" max="4607" width="9.140625" style="1160"/>
    <col min="4608" max="4608" width="9.42578125" style="1160" customWidth="1"/>
    <col min="4609" max="4609" width="21.28515625" style="1160" customWidth="1"/>
    <col min="4610" max="4610" width="24.140625" style="1160" customWidth="1"/>
    <col min="4611" max="4611" width="20.7109375" style="1160" customWidth="1"/>
    <col min="4612" max="4863" width="9.140625" style="1160"/>
    <col min="4864" max="4864" width="9.42578125" style="1160" customWidth="1"/>
    <col min="4865" max="4865" width="21.28515625" style="1160" customWidth="1"/>
    <col min="4866" max="4866" width="24.140625" style="1160" customWidth="1"/>
    <col min="4867" max="4867" width="20.7109375" style="1160" customWidth="1"/>
    <col min="4868" max="5119" width="9.140625" style="1160"/>
    <col min="5120" max="5120" width="9.42578125" style="1160" customWidth="1"/>
    <col min="5121" max="5121" width="21.28515625" style="1160" customWidth="1"/>
    <col min="5122" max="5122" width="24.140625" style="1160" customWidth="1"/>
    <col min="5123" max="5123" width="20.7109375" style="1160" customWidth="1"/>
    <col min="5124" max="5375" width="9.140625" style="1160"/>
    <col min="5376" max="5376" width="9.42578125" style="1160" customWidth="1"/>
    <col min="5377" max="5377" width="21.28515625" style="1160" customWidth="1"/>
    <col min="5378" max="5378" width="24.140625" style="1160" customWidth="1"/>
    <col min="5379" max="5379" width="20.7109375" style="1160" customWidth="1"/>
    <col min="5380" max="5631" width="9.140625" style="1160"/>
    <col min="5632" max="5632" width="9.42578125" style="1160" customWidth="1"/>
    <col min="5633" max="5633" width="21.28515625" style="1160" customWidth="1"/>
    <col min="5634" max="5634" width="24.140625" style="1160" customWidth="1"/>
    <col min="5635" max="5635" width="20.7109375" style="1160" customWidth="1"/>
    <col min="5636" max="5887" width="9.140625" style="1160"/>
    <col min="5888" max="5888" width="9.42578125" style="1160" customWidth="1"/>
    <col min="5889" max="5889" width="21.28515625" style="1160" customWidth="1"/>
    <col min="5890" max="5890" width="24.140625" style="1160" customWidth="1"/>
    <col min="5891" max="5891" width="20.7109375" style="1160" customWidth="1"/>
    <col min="5892" max="6143" width="9.140625" style="1160"/>
    <col min="6144" max="6144" width="9.42578125" style="1160" customWidth="1"/>
    <col min="6145" max="6145" width="21.28515625" style="1160" customWidth="1"/>
    <col min="6146" max="6146" width="24.140625" style="1160" customWidth="1"/>
    <col min="6147" max="6147" width="20.7109375" style="1160" customWidth="1"/>
    <col min="6148" max="6399" width="9.140625" style="1160"/>
    <col min="6400" max="6400" width="9.42578125" style="1160" customWidth="1"/>
    <col min="6401" max="6401" width="21.28515625" style="1160" customWidth="1"/>
    <col min="6402" max="6402" width="24.140625" style="1160" customWidth="1"/>
    <col min="6403" max="6403" width="20.7109375" style="1160" customWidth="1"/>
    <col min="6404" max="6655" width="9.140625" style="1160"/>
    <col min="6656" max="6656" width="9.42578125" style="1160" customWidth="1"/>
    <col min="6657" max="6657" width="21.28515625" style="1160" customWidth="1"/>
    <col min="6658" max="6658" width="24.140625" style="1160" customWidth="1"/>
    <col min="6659" max="6659" width="20.7109375" style="1160" customWidth="1"/>
    <col min="6660" max="6911" width="9.140625" style="1160"/>
    <col min="6912" max="6912" width="9.42578125" style="1160" customWidth="1"/>
    <col min="6913" max="6913" width="21.28515625" style="1160" customWidth="1"/>
    <col min="6914" max="6914" width="24.140625" style="1160" customWidth="1"/>
    <col min="6915" max="6915" width="20.7109375" style="1160" customWidth="1"/>
    <col min="6916" max="7167" width="9.140625" style="1160"/>
    <col min="7168" max="7168" width="9.42578125" style="1160" customWidth="1"/>
    <col min="7169" max="7169" width="21.28515625" style="1160" customWidth="1"/>
    <col min="7170" max="7170" width="24.140625" style="1160" customWidth="1"/>
    <col min="7171" max="7171" width="20.7109375" style="1160" customWidth="1"/>
    <col min="7172" max="7423" width="9.140625" style="1160"/>
    <col min="7424" max="7424" width="9.42578125" style="1160" customWidth="1"/>
    <col min="7425" max="7425" width="21.28515625" style="1160" customWidth="1"/>
    <col min="7426" max="7426" width="24.140625" style="1160" customWidth="1"/>
    <col min="7427" max="7427" width="20.7109375" style="1160" customWidth="1"/>
    <col min="7428" max="7679" width="9.140625" style="1160"/>
    <col min="7680" max="7680" width="9.42578125" style="1160" customWidth="1"/>
    <col min="7681" max="7681" width="21.28515625" style="1160" customWidth="1"/>
    <col min="7682" max="7682" width="24.140625" style="1160" customWidth="1"/>
    <col min="7683" max="7683" width="20.7109375" style="1160" customWidth="1"/>
    <col min="7684" max="7935" width="9.140625" style="1160"/>
    <col min="7936" max="7936" width="9.42578125" style="1160" customWidth="1"/>
    <col min="7937" max="7937" width="21.28515625" style="1160" customWidth="1"/>
    <col min="7938" max="7938" width="24.140625" style="1160" customWidth="1"/>
    <col min="7939" max="7939" width="20.7109375" style="1160" customWidth="1"/>
    <col min="7940" max="8191" width="9.140625" style="1160"/>
    <col min="8192" max="8192" width="9.42578125" style="1160" customWidth="1"/>
    <col min="8193" max="8193" width="21.28515625" style="1160" customWidth="1"/>
    <col min="8194" max="8194" width="24.140625" style="1160" customWidth="1"/>
    <col min="8195" max="8195" width="20.7109375" style="1160" customWidth="1"/>
    <col min="8196" max="8447" width="9.140625" style="1160"/>
    <col min="8448" max="8448" width="9.42578125" style="1160" customWidth="1"/>
    <col min="8449" max="8449" width="21.28515625" style="1160" customWidth="1"/>
    <col min="8450" max="8450" width="24.140625" style="1160" customWidth="1"/>
    <col min="8451" max="8451" width="20.7109375" style="1160" customWidth="1"/>
    <col min="8452" max="8703" width="9.140625" style="1160"/>
    <col min="8704" max="8704" width="9.42578125" style="1160" customWidth="1"/>
    <col min="8705" max="8705" width="21.28515625" style="1160" customWidth="1"/>
    <col min="8706" max="8706" width="24.140625" style="1160" customWidth="1"/>
    <col min="8707" max="8707" width="20.7109375" style="1160" customWidth="1"/>
    <col min="8708" max="8959" width="9.140625" style="1160"/>
    <col min="8960" max="8960" width="9.42578125" style="1160" customWidth="1"/>
    <col min="8961" max="8961" width="21.28515625" style="1160" customWidth="1"/>
    <col min="8962" max="8962" width="24.140625" style="1160" customWidth="1"/>
    <col min="8963" max="8963" width="20.7109375" style="1160" customWidth="1"/>
    <col min="8964" max="9215" width="9.140625" style="1160"/>
    <col min="9216" max="9216" width="9.42578125" style="1160" customWidth="1"/>
    <col min="9217" max="9217" width="21.28515625" style="1160" customWidth="1"/>
    <col min="9218" max="9218" width="24.140625" style="1160" customWidth="1"/>
    <col min="9219" max="9219" width="20.7109375" style="1160" customWidth="1"/>
    <col min="9220" max="9471" width="9.140625" style="1160"/>
    <col min="9472" max="9472" width="9.42578125" style="1160" customWidth="1"/>
    <col min="9473" max="9473" width="21.28515625" style="1160" customWidth="1"/>
    <col min="9474" max="9474" width="24.140625" style="1160" customWidth="1"/>
    <col min="9475" max="9475" width="20.7109375" style="1160" customWidth="1"/>
    <col min="9476" max="9727" width="9.140625" style="1160"/>
    <col min="9728" max="9728" width="9.42578125" style="1160" customWidth="1"/>
    <col min="9729" max="9729" width="21.28515625" style="1160" customWidth="1"/>
    <col min="9730" max="9730" width="24.140625" style="1160" customWidth="1"/>
    <col min="9731" max="9731" width="20.7109375" style="1160" customWidth="1"/>
    <col min="9732" max="9983" width="9.140625" style="1160"/>
    <col min="9984" max="9984" width="9.42578125" style="1160" customWidth="1"/>
    <col min="9985" max="9985" width="21.28515625" style="1160" customWidth="1"/>
    <col min="9986" max="9986" width="24.140625" style="1160" customWidth="1"/>
    <col min="9987" max="9987" width="20.7109375" style="1160" customWidth="1"/>
    <col min="9988" max="10239" width="9.140625" style="1160"/>
    <col min="10240" max="10240" width="9.42578125" style="1160" customWidth="1"/>
    <col min="10241" max="10241" width="21.28515625" style="1160" customWidth="1"/>
    <col min="10242" max="10242" width="24.140625" style="1160" customWidth="1"/>
    <col min="10243" max="10243" width="20.7109375" style="1160" customWidth="1"/>
    <col min="10244" max="10495" width="9.140625" style="1160"/>
    <col min="10496" max="10496" width="9.42578125" style="1160" customWidth="1"/>
    <col min="10497" max="10497" width="21.28515625" style="1160" customWidth="1"/>
    <col min="10498" max="10498" width="24.140625" style="1160" customWidth="1"/>
    <col min="10499" max="10499" width="20.7109375" style="1160" customWidth="1"/>
    <col min="10500" max="10751" width="9.140625" style="1160"/>
    <col min="10752" max="10752" width="9.42578125" style="1160" customWidth="1"/>
    <col min="10753" max="10753" width="21.28515625" style="1160" customWidth="1"/>
    <col min="10754" max="10754" width="24.140625" style="1160" customWidth="1"/>
    <col min="10755" max="10755" width="20.7109375" style="1160" customWidth="1"/>
    <col min="10756" max="11007" width="9.140625" style="1160"/>
    <col min="11008" max="11008" width="9.42578125" style="1160" customWidth="1"/>
    <col min="11009" max="11009" width="21.28515625" style="1160" customWidth="1"/>
    <col min="11010" max="11010" width="24.140625" style="1160" customWidth="1"/>
    <col min="11011" max="11011" width="20.7109375" style="1160" customWidth="1"/>
    <col min="11012" max="11263" width="9.140625" style="1160"/>
    <col min="11264" max="11264" width="9.42578125" style="1160" customWidth="1"/>
    <col min="11265" max="11265" width="21.28515625" style="1160" customWidth="1"/>
    <col min="11266" max="11266" width="24.140625" style="1160" customWidth="1"/>
    <col min="11267" max="11267" width="20.7109375" style="1160" customWidth="1"/>
    <col min="11268" max="11519" width="9.140625" style="1160"/>
    <col min="11520" max="11520" width="9.42578125" style="1160" customWidth="1"/>
    <col min="11521" max="11521" width="21.28515625" style="1160" customWidth="1"/>
    <col min="11522" max="11522" width="24.140625" style="1160" customWidth="1"/>
    <col min="11523" max="11523" width="20.7109375" style="1160" customWidth="1"/>
    <col min="11524" max="11775" width="9.140625" style="1160"/>
    <col min="11776" max="11776" width="9.42578125" style="1160" customWidth="1"/>
    <col min="11777" max="11777" width="21.28515625" style="1160" customWidth="1"/>
    <col min="11778" max="11778" width="24.140625" style="1160" customWidth="1"/>
    <col min="11779" max="11779" width="20.7109375" style="1160" customWidth="1"/>
    <col min="11780" max="12031" width="9.140625" style="1160"/>
    <col min="12032" max="12032" width="9.42578125" style="1160" customWidth="1"/>
    <col min="12033" max="12033" width="21.28515625" style="1160" customWidth="1"/>
    <col min="12034" max="12034" width="24.140625" style="1160" customWidth="1"/>
    <col min="12035" max="12035" width="20.7109375" style="1160" customWidth="1"/>
    <col min="12036" max="12287" width="9.140625" style="1160"/>
    <col min="12288" max="12288" width="9.42578125" style="1160" customWidth="1"/>
    <col min="12289" max="12289" width="21.28515625" style="1160" customWidth="1"/>
    <col min="12290" max="12290" width="24.140625" style="1160" customWidth="1"/>
    <col min="12291" max="12291" width="20.7109375" style="1160" customWidth="1"/>
    <col min="12292" max="12543" width="9.140625" style="1160"/>
    <col min="12544" max="12544" width="9.42578125" style="1160" customWidth="1"/>
    <col min="12545" max="12545" width="21.28515625" style="1160" customWidth="1"/>
    <col min="12546" max="12546" width="24.140625" style="1160" customWidth="1"/>
    <col min="12547" max="12547" width="20.7109375" style="1160" customWidth="1"/>
    <col min="12548" max="12799" width="9.140625" style="1160"/>
    <col min="12800" max="12800" width="9.42578125" style="1160" customWidth="1"/>
    <col min="12801" max="12801" width="21.28515625" style="1160" customWidth="1"/>
    <col min="12802" max="12802" width="24.140625" style="1160" customWidth="1"/>
    <col min="12803" max="12803" width="20.7109375" style="1160" customWidth="1"/>
    <col min="12804" max="13055" width="9.140625" style="1160"/>
    <col min="13056" max="13056" width="9.42578125" style="1160" customWidth="1"/>
    <col min="13057" max="13057" width="21.28515625" style="1160" customWidth="1"/>
    <col min="13058" max="13058" width="24.140625" style="1160" customWidth="1"/>
    <col min="13059" max="13059" width="20.7109375" style="1160" customWidth="1"/>
    <col min="13060" max="13311" width="9.140625" style="1160"/>
    <col min="13312" max="13312" width="9.42578125" style="1160" customWidth="1"/>
    <col min="13313" max="13313" width="21.28515625" style="1160" customWidth="1"/>
    <col min="13314" max="13314" width="24.140625" style="1160" customWidth="1"/>
    <col min="13315" max="13315" width="20.7109375" style="1160" customWidth="1"/>
    <col min="13316" max="13567" width="9.140625" style="1160"/>
    <col min="13568" max="13568" width="9.42578125" style="1160" customWidth="1"/>
    <col min="13569" max="13569" width="21.28515625" style="1160" customWidth="1"/>
    <col min="13570" max="13570" width="24.140625" style="1160" customWidth="1"/>
    <col min="13571" max="13571" width="20.7109375" style="1160" customWidth="1"/>
    <col min="13572" max="13823" width="9.140625" style="1160"/>
    <col min="13824" max="13824" width="9.42578125" style="1160" customWidth="1"/>
    <col min="13825" max="13825" width="21.28515625" style="1160" customWidth="1"/>
    <col min="13826" max="13826" width="24.140625" style="1160" customWidth="1"/>
    <col min="13827" max="13827" width="20.7109375" style="1160" customWidth="1"/>
    <col min="13828" max="14079" width="9.140625" style="1160"/>
    <col min="14080" max="14080" width="9.42578125" style="1160" customWidth="1"/>
    <col min="14081" max="14081" width="21.28515625" style="1160" customWidth="1"/>
    <col min="14082" max="14082" width="24.140625" style="1160" customWidth="1"/>
    <col min="14083" max="14083" width="20.7109375" style="1160" customWidth="1"/>
    <col min="14084" max="14335" width="9.140625" style="1160"/>
    <col min="14336" max="14336" width="9.42578125" style="1160" customWidth="1"/>
    <col min="14337" max="14337" width="21.28515625" style="1160" customWidth="1"/>
    <col min="14338" max="14338" width="24.140625" style="1160" customWidth="1"/>
    <col min="14339" max="14339" width="20.7109375" style="1160" customWidth="1"/>
    <col min="14340" max="14591" width="9.140625" style="1160"/>
    <col min="14592" max="14592" width="9.42578125" style="1160" customWidth="1"/>
    <col min="14593" max="14593" width="21.28515625" style="1160" customWidth="1"/>
    <col min="14594" max="14594" width="24.140625" style="1160" customWidth="1"/>
    <col min="14595" max="14595" width="20.7109375" style="1160" customWidth="1"/>
    <col min="14596" max="14847" width="9.140625" style="1160"/>
    <col min="14848" max="14848" width="9.42578125" style="1160" customWidth="1"/>
    <col min="14849" max="14849" width="21.28515625" style="1160" customWidth="1"/>
    <col min="14850" max="14850" width="24.140625" style="1160" customWidth="1"/>
    <col min="14851" max="14851" width="20.7109375" style="1160" customWidth="1"/>
    <col min="14852" max="15103" width="9.140625" style="1160"/>
    <col min="15104" max="15104" width="9.42578125" style="1160" customWidth="1"/>
    <col min="15105" max="15105" width="21.28515625" style="1160" customWidth="1"/>
    <col min="15106" max="15106" width="24.140625" style="1160" customWidth="1"/>
    <col min="15107" max="15107" width="20.7109375" style="1160" customWidth="1"/>
    <col min="15108" max="15359" width="9.140625" style="1160"/>
    <col min="15360" max="15360" width="9.42578125" style="1160" customWidth="1"/>
    <col min="15361" max="15361" width="21.28515625" style="1160" customWidth="1"/>
    <col min="15362" max="15362" width="24.140625" style="1160" customWidth="1"/>
    <col min="15363" max="15363" width="20.7109375" style="1160" customWidth="1"/>
    <col min="15364" max="15615" width="9.140625" style="1160"/>
    <col min="15616" max="15616" width="9.42578125" style="1160" customWidth="1"/>
    <col min="15617" max="15617" width="21.28515625" style="1160" customWidth="1"/>
    <col min="15618" max="15618" width="24.140625" style="1160" customWidth="1"/>
    <col min="15619" max="15619" width="20.7109375" style="1160" customWidth="1"/>
    <col min="15620" max="15871" width="9.140625" style="1160"/>
    <col min="15872" max="15872" width="9.42578125" style="1160" customWidth="1"/>
    <col min="15873" max="15873" width="21.28515625" style="1160" customWidth="1"/>
    <col min="15874" max="15874" width="24.140625" style="1160" customWidth="1"/>
    <col min="15875" max="15875" width="20.7109375" style="1160" customWidth="1"/>
    <col min="15876" max="16127" width="9.140625" style="1160"/>
    <col min="16128" max="16128" width="9.42578125" style="1160" customWidth="1"/>
    <col min="16129" max="16129" width="21.28515625" style="1160" customWidth="1"/>
    <col min="16130" max="16130" width="24.140625" style="1160" customWidth="1"/>
    <col min="16131" max="16131" width="20.7109375" style="1160" customWidth="1"/>
    <col min="16132" max="16384" width="9.140625" style="1160"/>
  </cols>
  <sheetData>
    <row r="1" spans="1:3" ht="18" customHeight="1" x14ac:dyDescent="0.3">
      <c r="A1" s="2160" t="s">
        <v>760</v>
      </c>
      <c r="B1" s="2161"/>
      <c r="C1" s="2162"/>
    </row>
    <row r="2" spans="1:3" ht="30.75" customHeight="1" x14ac:dyDescent="0.2">
      <c r="A2" s="2200" t="s">
        <v>1111</v>
      </c>
      <c r="B2" s="1837" t="s">
        <v>1233</v>
      </c>
      <c r="C2" s="1837" t="s">
        <v>1234</v>
      </c>
    </row>
    <row r="3" spans="1:3" ht="15.75" customHeight="1" x14ac:dyDescent="0.2">
      <c r="A3" s="2201"/>
      <c r="B3" s="1839" t="s">
        <v>1067</v>
      </c>
      <c r="C3" s="1839" t="s">
        <v>1067</v>
      </c>
    </row>
    <row r="4" spans="1:3" x14ac:dyDescent="0.2">
      <c r="A4" s="1163" t="s">
        <v>1621</v>
      </c>
      <c r="B4" s="1914">
        <v>40</v>
      </c>
      <c r="C4" s="1914">
        <v>2000</v>
      </c>
    </row>
    <row r="5" spans="1:3" x14ac:dyDescent="0.2">
      <c r="A5" s="1163" t="s">
        <v>1618</v>
      </c>
      <c r="B5" s="1836">
        <v>50</v>
      </c>
      <c r="C5" s="1836">
        <v>2900</v>
      </c>
    </row>
    <row r="6" spans="1:3" x14ac:dyDescent="0.2">
      <c r="A6" s="1163" t="s">
        <v>1619</v>
      </c>
      <c r="B6" s="1835">
        <v>66</v>
      </c>
      <c r="C6" s="1835">
        <v>4500</v>
      </c>
    </row>
    <row r="7" spans="1:3" x14ac:dyDescent="0.2">
      <c r="A7" s="1913" t="s">
        <v>761</v>
      </c>
      <c r="B7" s="1167"/>
      <c r="C7" s="1386" t="s">
        <v>1874</v>
      </c>
    </row>
  </sheetData>
  <mergeCells count="2">
    <mergeCell ref="A1:C1"/>
    <mergeCell ref="A2:A3"/>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sqref="A1:D1"/>
    </sheetView>
  </sheetViews>
  <sheetFormatPr defaultRowHeight="15" x14ac:dyDescent="0.25"/>
  <cols>
    <col min="1" max="1" width="27.5703125" style="746" customWidth="1"/>
    <col min="2" max="4" width="22.28515625" style="746" customWidth="1"/>
    <col min="5" max="16384" width="9.140625" style="746"/>
  </cols>
  <sheetData>
    <row r="1" spans="1:4" ht="16.5" customHeight="1" x14ac:dyDescent="0.3">
      <c r="A1" s="2001" t="s">
        <v>1674</v>
      </c>
      <c r="B1" s="2001"/>
      <c r="C1" s="2001"/>
      <c r="D1" s="2001"/>
    </row>
    <row r="2" spans="1:4" s="1558" customFormat="1" ht="12.75" x14ac:dyDescent="0.2">
      <c r="A2" s="1191"/>
      <c r="B2" s="1192"/>
      <c r="C2" s="1192"/>
      <c r="D2" s="1928" t="s">
        <v>1145</v>
      </c>
    </row>
    <row r="3" spans="1:4" x14ac:dyDescent="0.25">
      <c r="A3" s="1182" t="s">
        <v>1111</v>
      </c>
      <c r="B3" s="1183" t="s">
        <v>873</v>
      </c>
      <c r="C3" s="1183" t="s">
        <v>139</v>
      </c>
      <c r="D3" s="1182" t="s">
        <v>95</v>
      </c>
    </row>
    <row r="4" spans="1:4" x14ac:dyDescent="0.25">
      <c r="A4" s="1179" t="s">
        <v>1692</v>
      </c>
      <c r="B4" s="1179"/>
      <c r="C4" s="1179"/>
      <c r="D4" s="1179"/>
    </row>
    <row r="5" spans="1:4" x14ac:dyDescent="0.25">
      <c r="A5" s="1184" t="s">
        <v>874</v>
      </c>
      <c r="B5" s="1179">
        <v>200</v>
      </c>
      <c r="C5" s="1179">
        <v>205</v>
      </c>
      <c r="D5" s="1179">
        <v>203</v>
      </c>
    </row>
    <row r="6" spans="1:4" x14ac:dyDescent="0.25">
      <c r="A6" s="1184" t="s">
        <v>875</v>
      </c>
      <c r="B6" s="1179">
        <v>345</v>
      </c>
      <c r="C6" s="1179">
        <v>355</v>
      </c>
      <c r="D6" s="1179">
        <v>365</v>
      </c>
    </row>
    <row r="7" spans="1:4" x14ac:dyDescent="0.25">
      <c r="A7" s="1184" t="s">
        <v>115</v>
      </c>
      <c r="B7" s="1179">
        <v>100</v>
      </c>
      <c r="C7" s="1179">
        <v>80</v>
      </c>
      <c r="D7" s="1179">
        <v>78</v>
      </c>
    </row>
    <row r="8" spans="1:4" x14ac:dyDescent="0.25">
      <c r="A8" s="1184" t="s">
        <v>876</v>
      </c>
      <c r="B8" s="1179">
        <f>SUM(B5:B7)</f>
        <v>645</v>
      </c>
      <c r="C8" s="1179">
        <f>SUM(C5:C7)</f>
        <v>640</v>
      </c>
      <c r="D8" s="1179">
        <f>SUM(D5:D7)</f>
        <v>646</v>
      </c>
    </row>
    <row r="9" spans="1:4" x14ac:dyDescent="0.25">
      <c r="A9" s="1179" t="s">
        <v>1693</v>
      </c>
      <c r="B9" s="1179">
        <v>644</v>
      </c>
      <c r="C9" s="1179">
        <v>640</v>
      </c>
      <c r="D9" s="1179">
        <v>645</v>
      </c>
    </row>
    <row r="10" spans="1:4" x14ac:dyDescent="0.25">
      <c r="A10" s="1184" t="s">
        <v>877</v>
      </c>
      <c r="B10" s="1179">
        <f>B8-B9</f>
        <v>1</v>
      </c>
      <c r="C10" s="1179">
        <f>C8-C9</f>
        <v>0</v>
      </c>
      <c r="D10" s="1179">
        <f>D8-D9</f>
        <v>1</v>
      </c>
    </row>
    <row r="11" spans="1:4" ht="14.25" customHeight="1" x14ac:dyDescent="0.25">
      <c r="A11" s="1185" t="s">
        <v>878</v>
      </c>
      <c r="B11" s="1186"/>
      <c r="C11" s="1186"/>
      <c r="D11" s="1187" t="s">
        <v>1702</v>
      </c>
    </row>
  </sheetData>
  <mergeCells count="1">
    <mergeCell ref="A1:D1"/>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J23"/>
  <sheetViews>
    <sheetView workbookViewId="0">
      <selection sqref="A1:J1"/>
    </sheetView>
  </sheetViews>
  <sheetFormatPr defaultRowHeight="12.75" x14ac:dyDescent="0.2"/>
  <cols>
    <col min="1" max="1" width="41.7109375" style="1291" customWidth="1"/>
    <col min="2" max="2" width="39.5703125" style="1291" customWidth="1"/>
    <col min="3" max="8" width="15.7109375" style="1291" customWidth="1"/>
    <col min="9" max="10" width="15.42578125" style="1291" customWidth="1"/>
    <col min="11" max="16384" width="9.140625" style="1291"/>
  </cols>
  <sheetData>
    <row r="1" spans="1:10" ht="16.5" x14ac:dyDescent="0.3">
      <c r="A1" s="2050" t="s">
        <v>1151</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730" t="s">
        <v>96</v>
      </c>
      <c r="D3" s="1731" t="s">
        <v>95</v>
      </c>
      <c r="E3" s="2057" t="s">
        <v>96</v>
      </c>
      <c r="F3" s="2058"/>
      <c r="G3" s="1728" t="s">
        <v>95</v>
      </c>
      <c r="H3" s="2057" t="s">
        <v>96</v>
      </c>
      <c r="I3" s="2059"/>
      <c r="J3" s="2058"/>
    </row>
    <row r="4" spans="1:10" x14ac:dyDescent="0.2">
      <c r="A4" s="1732" t="s">
        <v>1107</v>
      </c>
      <c r="B4" s="2056"/>
      <c r="C4" s="1731" t="s">
        <v>1469</v>
      </c>
      <c r="D4" s="1733"/>
      <c r="E4" s="1734" t="s">
        <v>1470</v>
      </c>
      <c r="F4" s="1735" t="s">
        <v>1468</v>
      </c>
      <c r="G4" s="1731"/>
      <c r="H4" s="1736" t="s">
        <v>1468</v>
      </c>
      <c r="I4" s="1736" t="s">
        <v>1468</v>
      </c>
      <c r="J4" s="1388"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x14ac:dyDescent="0.2">
      <c r="A7" s="1810" t="s">
        <v>1205</v>
      </c>
      <c r="B7" s="1859" t="s">
        <v>1206</v>
      </c>
      <c r="C7" s="1811" t="s">
        <v>1207</v>
      </c>
      <c r="D7" s="1811" t="s">
        <v>1207</v>
      </c>
      <c r="E7" s="1811" t="s">
        <v>1207</v>
      </c>
      <c r="F7" s="1811" t="s">
        <v>1207</v>
      </c>
      <c r="G7" s="1811" t="s">
        <v>1207</v>
      </c>
      <c r="H7" s="1811" t="s">
        <v>1207</v>
      </c>
      <c r="I7" s="1811" t="s">
        <v>1207</v>
      </c>
      <c r="J7" s="1811" t="s">
        <v>1207</v>
      </c>
    </row>
    <row r="8" spans="1:10" x14ac:dyDescent="0.2">
      <c r="A8" s="1915"/>
      <c r="B8" s="1859"/>
      <c r="C8" s="1891"/>
      <c r="D8" s="1891"/>
      <c r="E8" s="1891"/>
      <c r="F8" s="1891"/>
      <c r="G8" s="1891"/>
      <c r="H8" s="1891"/>
      <c r="I8" s="1891"/>
      <c r="J8" s="1891"/>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4"/>
    </row>
    <row r="18" spans="1:10" x14ac:dyDescent="0.2">
      <c r="A18" s="1724"/>
      <c r="B18" s="1724"/>
      <c r="C18" s="1724"/>
      <c r="D18" s="1724"/>
      <c r="E18" s="1724"/>
      <c r="F18" s="1724"/>
      <c r="G18" s="1724"/>
      <c r="H18" s="1724"/>
      <c r="I18" s="1724"/>
      <c r="J18" s="1724"/>
    </row>
    <row r="19" spans="1:10" x14ac:dyDescent="0.2">
      <c r="A19" s="1724"/>
      <c r="B19" s="1724"/>
      <c r="C19" s="1724"/>
      <c r="D19" s="1724"/>
      <c r="E19" s="1724"/>
      <c r="F19" s="1724"/>
      <c r="G19" s="1724"/>
      <c r="H19" s="1724"/>
      <c r="I19" s="1724"/>
      <c r="J19" s="1724"/>
    </row>
    <row r="20" spans="1:10" x14ac:dyDescent="0.2">
      <c r="A20" s="1724"/>
      <c r="B20" s="1724"/>
      <c r="C20" s="1724"/>
      <c r="D20" s="1724"/>
      <c r="E20" s="1724"/>
      <c r="F20" s="1724"/>
      <c r="G20" s="1724"/>
      <c r="H20" s="1724"/>
      <c r="I20" s="1724"/>
      <c r="J20" s="1724"/>
    </row>
    <row r="21" spans="1:10" x14ac:dyDescent="0.2">
      <c r="A21" s="1724"/>
      <c r="B21" s="1724"/>
      <c r="C21" s="1724"/>
      <c r="D21" s="1724"/>
      <c r="E21" s="1724"/>
      <c r="F21" s="1724"/>
      <c r="G21" s="1724"/>
      <c r="H21" s="1724"/>
      <c r="I21" s="1724"/>
      <c r="J21" s="1724"/>
    </row>
    <row r="22" spans="1:10" x14ac:dyDescent="0.2">
      <c r="A22" s="1724"/>
      <c r="B22" s="1724"/>
      <c r="C22" s="1724"/>
      <c r="D22" s="1724"/>
      <c r="E22" s="1724"/>
      <c r="F22" s="1724"/>
      <c r="G22" s="1724"/>
      <c r="H22" s="1724"/>
      <c r="I22" s="1724"/>
      <c r="J22" s="1725"/>
    </row>
    <row r="23" spans="1:10" ht="40.5" customHeight="1" x14ac:dyDescent="0.2">
      <c r="A23" s="2048" t="s">
        <v>2026</v>
      </c>
      <c r="B23" s="2049"/>
      <c r="C23" s="2049"/>
      <c r="D23" s="2049"/>
      <c r="E23" s="2049"/>
      <c r="F23" s="2049"/>
      <c r="G23" s="2049"/>
      <c r="H23" s="2049"/>
      <c r="I23" s="2049"/>
      <c r="J23" s="1366" t="s">
        <v>1875</v>
      </c>
    </row>
  </sheetData>
  <mergeCells count="9">
    <mergeCell ref="A6:J6"/>
    <mergeCell ref="A23:I23"/>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36"/>
  <sheetViews>
    <sheetView workbookViewId="0">
      <selection sqref="A1:F1"/>
    </sheetView>
  </sheetViews>
  <sheetFormatPr defaultRowHeight="12.75" x14ac:dyDescent="0.2"/>
  <cols>
    <col min="1" max="1" width="9.140625" style="1760"/>
    <col min="2" max="2" width="19" style="1761" customWidth="1"/>
    <col min="3" max="6" width="19" style="1291" customWidth="1"/>
    <col min="7" max="16384" width="9.140625" style="1291"/>
  </cols>
  <sheetData>
    <row r="1" spans="1:7" ht="16.5" x14ac:dyDescent="0.3">
      <c r="A1" s="2062" t="s">
        <v>1235</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2.5" customHeight="1" x14ac:dyDescent="0.2">
      <c r="A13" s="2068" t="s">
        <v>2062</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855"/>
      <c r="B87" s="1754"/>
      <c r="C87" s="1755"/>
      <c r="D87" s="1755"/>
      <c r="E87" s="1755"/>
    </row>
    <row r="88" spans="1:5" x14ac:dyDescent="0.2">
      <c r="A88" s="1855"/>
      <c r="B88" s="1754"/>
      <c r="C88" s="1755"/>
      <c r="D88" s="1755"/>
      <c r="E88" s="1755"/>
    </row>
    <row r="89" spans="1:5" x14ac:dyDescent="0.2">
      <c r="A89" s="1855"/>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1877</v>
      </c>
      <c r="B1" s="2073"/>
      <c r="C1" s="2073"/>
      <c r="D1" s="2073"/>
      <c r="E1" s="2073"/>
      <c r="F1" s="2074"/>
    </row>
    <row r="2" spans="1:6" x14ac:dyDescent="0.2">
      <c r="A2" s="2079" t="s">
        <v>1131</v>
      </c>
      <c r="B2" s="2080"/>
      <c r="C2" s="2081"/>
      <c r="D2" s="2081"/>
      <c r="E2" s="2081"/>
      <c r="F2" s="2082"/>
    </row>
    <row r="3" spans="1:6" x14ac:dyDescent="0.2">
      <c r="A3" s="2075" t="s">
        <v>1111</v>
      </c>
      <c r="B3" s="1856" t="s">
        <v>1618</v>
      </c>
      <c r="C3" s="2077" t="s">
        <v>1619</v>
      </c>
      <c r="D3" s="2078"/>
      <c r="E3" s="2078"/>
      <c r="F3" s="2078"/>
    </row>
    <row r="4" spans="1:6" ht="28.5" customHeight="1" x14ac:dyDescent="0.2">
      <c r="A4" s="2076"/>
      <c r="B4" s="1767" t="s">
        <v>95</v>
      </c>
      <c r="C4" s="1768" t="s">
        <v>98</v>
      </c>
      <c r="D4" s="1768" t="s">
        <v>893</v>
      </c>
      <c r="E4" s="1768" t="s">
        <v>95</v>
      </c>
      <c r="F4" s="1768" t="s">
        <v>894</v>
      </c>
    </row>
    <row r="5" spans="1:6" ht="15.75" customHeight="1" x14ac:dyDescent="0.2">
      <c r="A5" s="1762" t="s">
        <v>1629</v>
      </c>
      <c r="B5" s="1763">
        <v>120</v>
      </c>
      <c r="C5" s="1763">
        <v>125</v>
      </c>
      <c r="D5" s="1763">
        <v>100</v>
      </c>
      <c r="E5" s="1763">
        <v>95</v>
      </c>
      <c r="F5" s="1764">
        <f>(E5-C5)/E5</f>
        <v>-0.31578947368421051</v>
      </c>
    </row>
    <row r="6" spans="1:6" ht="15.75" customHeight="1" x14ac:dyDescent="0.2">
      <c r="A6" s="1765" t="s">
        <v>1532</v>
      </c>
      <c r="B6" s="1763"/>
      <c r="C6" s="1763"/>
      <c r="D6" s="1763"/>
      <c r="E6" s="1763"/>
      <c r="F6" s="1764"/>
    </row>
    <row r="7" spans="1:6" ht="15.75" customHeight="1" x14ac:dyDescent="0.2">
      <c r="A7" s="1765" t="s">
        <v>1534</v>
      </c>
      <c r="B7" s="1763">
        <v>125</v>
      </c>
      <c r="C7" s="1763">
        <v>244</v>
      </c>
      <c r="D7" s="1763">
        <v>250</v>
      </c>
      <c r="E7" s="1763">
        <v>248</v>
      </c>
      <c r="F7" s="1764">
        <f t="shared" ref="F7:F11" si="0">(E7-C7)/E7</f>
        <v>1.6129032258064516E-2</v>
      </c>
    </row>
    <row r="8" spans="1:6" ht="15.75" customHeight="1" x14ac:dyDescent="0.2">
      <c r="A8" s="1765" t="s">
        <v>1535</v>
      </c>
      <c r="B8" s="1763">
        <v>25</v>
      </c>
      <c r="C8" s="1763">
        <v>244</v>
      </c>
      <c r="D8" s="1763">
        <v>250</v>
      </c>
      <c r="E8" s="1763">
        <v>248</v>
      </c>
      <c r="F8" s="1764">
        <f t="shared" si="0"/>
        <v>1.6129032258064516E-2</v>
      </c>
    </row>
    <row r="9" spans="1:6" ht="15.75" customHeight="1" x14ac:dyDescent="0.2">
      <c r="A9" s="1765" t="s">
        <v>1536</v>
      </c>
      <c r="B9" s="1763">
        <v>45</v>
      </c>
      <c r="C9" s="1763">
        <v>244</v>
      </c>
      <c r="D9" s="1763">
        <v>250</v>
      </c>
      <c r="E9" s="1763">
        <v>248</v>
      </c>
      <c r="F9" s="1764">
        <f t="shared" si="0"/>
        <v>1.6129032258064516E-2</v>
      </c>
    </row>
    <row r="10" spans="1:6" ht="15.7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5.7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851" t="s">
        <v>1876</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G11"/>
  <sheetViews>
    <sheetView workbookViewId="0">
      <selection sqref="A1:F1"/>
    </sheetView>
  </sheetViews>
  <sheetFormatPr defaultRowHeight="12.75" x14ac:dyDescent="0.2"/>
  <cols>
    <col min="1" max="1" width="23.85546875" style="1291" customWidth="1"/>
    <col min="2" max="6" width="11.5703125" style="1291" customWidth="1"/>
    <col min="7" max="16384" width="9.140625" style="1291"/>
  </cols>
  <sheetData>
    <row r="1" spans="1:7" ht="18" customHeight="1" x14ac:dyDescent="0.3">
      <c r="A1" s="2110" t="s">
        <v>1878</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40.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852" t="s">
        <v>1879</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23"/>
  <sheetViews>
    <sheetView workbookViewId="0">
      <selection sqref="A1:J1"/>
    </sheetView>
  </sheetViews>
  <sheetFormatPr defaultRowHeight="12.75" x14ac:dyDescent="0.2"/>
  <cols>
    <col min="1" max="1" width="43.140625" style="1291" customWidth="1"/>
    <col min="2" max="2" width="44.85546875" style="1291" customWidth="1"/>
    <col min="3" max="8" width="15.7109375" style="1291" customWidth="1"/>
    <col min="9" max="10" width="15.5703125" style="1291" customWidth="1"/>
    <col min="11" max="16384" width="9.140625" style="1291"/>
  </cols>
  <sheetData>
    <row r="1" spans="1:10" ht="16.5" x14ac:dyDescent="0.3">
      <c r="A1" s="2050" t="s">
        <v>1390</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854" t="s">
        <v>96</v>
      </c>
      <c r="D3" s="1731" t="s">
        <v>95</v>
      </c>
      <c r="E3" s="2057" t="s">
        <v>96</v>
      </c>
      <c r="F3" s="2058"/>
      <c r="G3" s="1728" t="s">
        <v>95</v>
      </c>
      <c r="H3" s="2057" t="s">
        <v>96</v>
      </c>
      <c r="I3" s="2059"/>
      <c r="J3" s="2058"/>
    </row>
    <row r="4" spans="1:10" x14ac:dyDescent="0.2">
      <c r="A4" s="1732" t="s">
        <v>1107</v>
      </c>
      <c r="B4" s="2056"/>
      <c r="C4" s="1731" t="s">
        <v>1469</v>
      </c>
      <c r="D4" s="1733"/>
      <c r="E4" s="1853" t="s">
        <v>1470</v>
      </c>
      <c r="F4" s="1735" t="s">
        <v>1468</v>
      </c>
      <c r="G4" s="1731"/>
      <c r="H4" s="1736" t="s">
        <v>1468</v>
      </c>
      <c r="I4" s="1736" t="s">
        <v>1468</v>
      </c>
      <c r="J4" s="1857"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x14ac:dyDescent="0.2">
      <c r="A7" s="1890"/>
      <c r="B7" s="1859"/>
      <c r="C7" s="1811"/>
      <c r="D7" s="1811"/>
      <c r="E7" s="1811"/>
      <c r="F7" s="1811"/>
      <c r="G7" s="1811"/>
      <c r="H7" s="1811"/>
      <c r="I7" s="1811"/>
      <c r="J7" s="1811"/>
    </row>
    <row r="8" spans="1:10" x14ac:dyDescent="0.2">
      <c r="A8" s="1915"/>
      <c r="B8" s="1859"/>
      <c r="C8" s="1891"/>
      <c r="D8" s="1891"/>
      <c r="E8" s="1891"/>
      <c r="F8" s="1891"/>
      <c r="G8" s="1891"/>
      <c r="H8" s="1891"/>
      <c r="I8" s="1891"/>
      <c r="J8" s="1891"/>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4"/>
    </row>
    <row r="18" spans="1:10" x14ac:dyDescent="0.2">
      <c r="A18" s="1724"/>
      <c r="B18" s="1724"/>
      <c r="C18" s="1724"/>
      <c r="D18" s="1724"/>
      <c r="E18" s="1724"/>
      <c r="F18" s="1724"/>
      <c r="G18" s="1724"/>
      <c r="H18" s="1724"/>
      <c r="I18" s="1724"/>
      <c r="J18" s="1724"/>
    </row>
    <row r="19" spans="1:10" x14ac:dyDescent="0.2">
      <c r="A19" s="1724"/>
      <c r="B19" s="1724"/>
      <c r="C19" s="1724"/>
      <c r="D19" s="1724"/>
      <c r="E19" s="1724"/>
      <c r="F19" s="1724"/>
      <c r="G19" s="1724"/>
      <c r="H19" s="1724"/>
      <c r="I19" s="1724"/>
      <c r="J19" s="1724"/>
    </row>
    <row r="20" spans="1:10" x14ac:dyDescent="0.2">
      <c r="A20" s="1724"/>
      <c r="B20" s="1724"/>
      <c r="C20" s="1724"/>
      <c r="D20" s="1724"/>
      <c r="E20" s="1724"/>
      <c r="F20" s="1724"/>
      <c r="G20" s="1724"/>
      <c r="H20" s="1724"/>
      <c r="I20" s="1724"/>
      <c r="J20" s="1724"/>
    </row>
    <row r="21" spans="1:10" x14ac:dyDescent="0.2">
      <c r="A21" s="1724"/>
      <c r="B21" s="1724"/>
      <c r="C21" s="1724"/>
      <c r="D21" s="1724"/>
      <c r="E21" s="1724"/>
      <c r="F21" s="1724"/>
      <c r="G21" s="1724"/>
      <c r="H21" s="1724"/>
      <c r="I21" s="1724"/>
      <c r="J21" s="1724"/>
    </row>
    <row r="22" spans="1:10" x14ac:dyDescent="0.2">
      <c r="A22" s="1724"/>
      <c r="B22" s="1724"/>
      <c r="C22" s="1724"/>
      <c r="D22" s="1724"/>
      <c r="E22" s="1724"/>
      <c r="F22" s="1724"/>
      <c r="G22" s="1724"/>
      <c r="H22" s="1724"/>
      <c r="I22" s="1724"/>
      <c r="J22" s="1725"/>
    </row>
    <row r="23" spans="1:10" ht="40.5" customHeight="1" x14ac:dyDescent="0.2">
      <c r="A23" s="2048" t="s">
        <v>2026</v>
      </c>
      <c r="B23" s="2049"/>
      <c r="C23" s="2049"/>
      <c r="D23" s="2049"/>
      <c r="E23" s="2049"/>
      <c r="F23" s="2049"/>
      <c r="G23" s="2049"/>
      <c r="H23" s="2049"/>
      <c r="I23" s="2049"/>
      <c r="J23" s="1366" t="s">
        <v>1880</v>
      </c>
    </row>
  </sheetData>
  <mergeCells count="9">
    <mergeCell ref="A6:J6"/>
    <mergeCell ref="A23:I23"/>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8.7109375" style="1761" customWidth="1"/>
    <col min="3" max="6" width="18.7109375" style="1291" customWidth="1"/>
    <col min="7" max="16384" width="9.140625" style="1291"/>
  </cols>
  <sheetData>
    <row r="1" spans="1:7" ht="16.5" x14ac:dyDescent="0.3">
      <c r="A1" s="2062" t="s">
        <v>1391</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3.25" customHeight="1" x14ac:dyDescent="0.2">
      <c r="A13" s="2068" t="s">
        <v>2063</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855"/>
      <c r="B87" s="1754"/>
      <c r="C87" s="1755"/>
      <c r="D87" s="1755"/>
      <c r="E87" s="1755"/>
    </row>
    <row r="88" spans="1:5" x14ac:dyDescent="0.2">
      <c r="A88" s="1855"/>
      <c r="B88" s="1754"/>
      <c r="C88" s="1755"/>
      <c r="D88" s="1755"/>
      <c r="E88" s="1755"/>
    </row>
    <row r="89" spans="1:5" x14ac:dyDescent="0.2">
      <c r="A89" s="1855"/>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1882</v>
      </c>
      <c r="B1" s="2073"/>
      <c r="C1" s="2073"/>
      <c r="D1" s="2073"/>
      <c r="E1" s="2073"/>
      <c r="F1" s="2074"/>
    </row>
    <row r="2" spans="1:6" x14ac:dyDescent="0.2">
      <c r="A2" s="2079" t="s">
        <v>1131</v>
      </c>
      <c r="B2" s="2080"/>
      <c r="C2" s="2108"/>
      <c r="D2" s="2108"/>
      <c r="E2" s="2108"/>
      <c r="F2" s="2109"/>
    </row>
    <row r="3" spans="1:6" x14ac:dyDescent="0.2">
      <c r="A3" s="2075" t="s">
        <v>1111</v>
      </c>
      <c r="B3" s="1856" t="s">
        <v>1618</v>
      </c>
      <c r="C3" s="2077" t="s">
        <v>1619</v>
      </c>
      <c r="D3" s="2078"/>
      <c r="E3" s="2078"/>
      <c r="F3" s="2078"/>
    </row>
    <row r="4" spans="1:6" ht="33" customHeight="1" x14ac:dyDescent="0.2">
      <c r="A4" s="2076"/>
      <c r="B4" s="1767" t="s">
        <v>95</v>
      </c>
      <c r="C4" s="1768" t="s">
        <v>98</v>
      </c>
      <c r="D4" s="1768" t="s">
        <v>893</v>
      </c>
      <c r="E4" s="1768" t="s">
        <v>95</v>
      </c>
      <c r="F4" s="1768" t="s">
        <v>894</v>
      </c>
    </row>
    <row r="5" spans="1:6" ht="14.25" customHeight="1" x14ac:dyDescent="0.2">
      <c r="A5" s="1762" t="s">
        <v>1627</v>
      </c>
      <c r="B5" s="1763">
        <v>120</v>
      </c>
      <c r="C5" s="1763">
        <v>125</v>
      </c>
      <c r="D5" s="1763">
        <v>100</v>
      </c>
      <c r="E5" s="1763">
        <v>95</v>
      </c>
      <c r="F5" s="1764">
        <f>(E5-C5)/E5</f>
        <v>-0.31578947368421051</v>
      </c>
    </row>
    <row r="6" spans="1:6" ht="14.25" customHeight="1" x14ac:dyDescent="0.2">
      <c r="A6" s="1765" t="s">
        <v>1532</v>
      </c>
      <c r="B6" s="1763"/>
      <c r="C6" s="1763"/>
      <c r="D6" s="1763"/>
      <c r="E6" s="1763"/>
      <c r="F6" s="1764"/>
    </row>
    <row r="7" spans="1:6" ht="14.25" customHeight="1" x14ac:dyDescent="0.2">
      <c r="A7" s="1765" t="s">
        <v>1534</v>
      </c>
      <c r="B7" s="1763">
        <v>125</v>
      </c>
      <c r="C7" s="1763">
        <v>244</v>
      </c>
      <c r="D7" s="1763">
        <v>250</v>
      </c>
      <c r="E7" s="1763">
        <v>248</v>
      </c>
      <c r="F7" s="1764">
        <f t="shared" ref="F7:F11" si="0">(E7-C7)/E7</f>
        <v>1.6129032258064516E-2</v>
      </c>
    </row>
    <row r="8" spans="1:6" ht="14.25" customHeight="1" x14ac:dyDescent="0.2">
      <c r="A8" s="1765" t="s">
        <v>1535</v>
      </c>
      <c r="B8" s="1763">
        <v>25</v>
      </c>
      <c r="C8" s="1763">
        <v>244</v>
      </c>
      <c r="D8" s="1763">
        <v>250</v>
      </c>
      <c r="E8" s="1763">
        <v>248</v>
      </c>
      <c r="F8" s="1764">
        <f t="shared" si="0"/>
        <v>1.6129032258064516E-2</v>
      </c>
    </row>
    <row r="9" spans="1:6" ht="14.25" customHeight="1" x14ac:dyDescent="0.2">
      <c r="A9" s="1765" t="s">
        <v>1536</v>
      </c>
      <c r="B9" s="1763">
        <v>45</v>
      </c>
      <c r="C9" s="1763">
        <v>244</v>
      </c>
      <c r="D9" s="1763">
        <v>250</v>
      </c>
      <c r="E9" s="1763">
        <v>248</v>
      </c>
      <c r="F9" s="1764">
        <f t="shared" si="0"/>
        <v>1.6129032258064516E-2</v>
      </c>
    </row>
    <row r="10" spans="1:6" ht="14.2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4.2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 customHeight="1" x14ac:dyDescent="0.2">
      <c r="A12" s="2083" t="s">
        <v>1795</v>
      </c>
      <c r="B12" s="2084"/>
      <c r="C12" s="2084"/>
      <c r="D12" s="2084"/>
      <c r="E12" s="2084"/>
      <c r="F12" s="1851" t="s">
        <v>1881</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8" customHeight="1" x14ac:dyDescent="0.3">
      <c r="A1" s="2110" t="s">
        <v>2064</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30.7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2008</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6.140625" style="1291" customWidth="1"/>
    <col min="2" max="2" width="28.140625" style="1291" customWidth="1"/>
    <col min="3" max="8" width="15.7109375" style="1291" customWidth="1"/>
    <col min="9" max="10" width="15.42578125" style="1291" customWidth="1"/>
    <col min="11" max="16384" width="9.140625" style="1291"/>
  </cols>
  <sheetData>
    <row r="1" spans="1:10" ht="16.5" x14ac:dyDescent="0.3">
      <c r="A1" s="2050" t="s">
        <v>1292</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854" t="s">
        <v>96</v>
      </c>
      <c r="D3" s="1731" t="s">
        <v>95</v>
      </c>
      <c r="E3" s="2057" t="s">
        <v>96</v>
      </c>
      <c r="F3" s="2058"/>
      <c r="G3" s="1728" t="s">
        <v>95</v>
      </c>
      <c r="H3" s="2057" t="s">
        <v>96</v>
      </c>
      <c r="I3" s="2059"/>
      <c r="J3" s="2058"/>
    </row>
    <row r="4" spans="1:10" x14ac:dyDescent="0.2">
      <c r="A4" s="1732" t="s">
        <v>1107</v>
      </c>
      <c r="B4" s="2056"/>
      <c r="C4" s="1731" t="s">
        <v>1469</v>
      </c>
      <c r="D4" s="1733"/>
      <c r="E4" s="1853" t="s">
        <v>1470</v>
      </c>
      <c r="F4" s="1735" t="s">
        <v>1468</v>
      </c>
      <c r="G4" s="1731"/>
      <c r="H4" s="1736" t="s">
        <v>1468</v>
      </c>
      <c r="I4" s="1736" t="s">
        <v>1468</v>
      </c>
      <c r="J4" s="1857"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x14ac:dyDescent="0.2">
      <c r="A7" s="1890"/>
      <c r="B7" s="1859"/>
      <c r="C7" s="1811"/>
      <c r="D7" s="1811"/>
      <c r="E7" s="1811"/>
      <c r="F7" s="1811"/>
      <c r="G7" s="1811"/>
      <c r="H7" s="1811"/>
      <c r="I7" s="1811"/>
      <c r="J7" s="1811"/>
    </row>
    <row r="8" spans="1:10" x14ac:dyDescent="0.2">
      <c r="A8" s="1915"/>
      <c r="B8" s="1859"/>
      <c r="C8" s="1891"/>
      <c r="D8" s="1891"/>
      <c r="E8" s="1891"/>
      <c r="F8" s="1891"/>
      <c r="G8" s="1891"/>
      <c r="H8" s="1891"/>
      <c r="I8" s="1891"/>
      <c r="J8" s="1891"/>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5"/>
    </row>
    <row r="18" spans="1:10" ht="52.5" customHeight="1" x14ac:dyDescent="0.2">
      <c r="A18" s="2048" t="s">
        <v>2026</v>
      </c>
      <c r="B18" s="2049"/>
      <c r="C18" s="2049"/>
      <c r="D18" s="2049"/>
      <c r="E18" s="2049"/>
      <c r="F18" s="2049"/>
      <c r="G18" s="2049"/>
      <c r="H18" s="2049"/>
      <c r="I18" s="2049"/>
      <c r="J18" s="1366" t="s">
        <v>2009</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8.85546875" style="1761" customWidth="1"/>
    <col min="3" max="6" width="18.85546875" style="1291" customWidth="1"/>
    <col min="7" max="16384" width="9.140625" style="1291"/>
  </cols>
  <sheetData>
    <row r="1" spans="1:7" ht="16.5" x14ac:dyDescent="0.3">
      <c r="A1" s="2062" t="s">
        <v>1271</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3.25" customHeight="1" x14ac:dyDescent="0.2">
      <c r="A13" s="2068" t="s">
        <v>2010</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855"/>
      <c r="B87" s="1754"/>
      <c r="C87" s="1755"/>
      <c r="D87" s="1755"/>
      <c r="E87" s="1755"/>
    </row>
    <row r="88" spans="1:5" x14ac:dyDescent="0.2">
      <c r="A88" s="1855"/>
      <c r="B88" s="1754"/>
      <c r="C88" s="1755"/>
      <c r="D88" s="1755"/>
      <c r="E88" s="1755"/>
    </row>
    <row r="89" spans="1:5" x14ac:dyDescent="0.2">
      <c r="A89" s="1855"/>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sqref="A1:B1"/>
    </sheetView>
  </sheetViews>
  <sheetFormatPr defaultRowHeight="15" x14ac:dyDescent="0.25"/>
  <cols>
    <col min="1" max="1" width="52.85546875" style="746" customWidth="1"/>
    <col min="2" max="2" width="16.5703125" style="746" customWidth="1"/>
    <col min="3" max="16384" width="9.140625" style="746"/>
  </cols>
  <sheetData>
    <row r="1" spans="1:3" ht="16.5" x14ac:dyDescent="0.3">
      <c r="A1" s="2002" t="s">
        <v>879</v>
      </c>
      <c r="B1" s="2002"/>
      <c r="C1" s="747"/>
    </row>
    <row r="2" spans="1:3" x14ac:dyDescent="0.25">
      <c r="A2" s="1188" t="s">
        <v>1072</v>
      </c>
      <c r="B2" s="1188" t="s">
        <v>880</v>
      </c>
    </row>
    <row r="3" spans="1:3" x14ac:dyDescent="0.25">
      <c r="A3" s="1189" t="s">
        <v>881</v>
      </c>
      <c r="B3" s="1219"/>
    </row>
    <row r="4" spans="1:3" x14ac:dyDescent="0.25">
      <c r="A4" s="1189" t="s">
        <v>395</v>
      </c>
      <c r="B4" s="1219"/>
    </row>
    <row r="5" spans="1:3" x14ac:dyDescent="0.25">
      <c r="A5" s="1189" t="s">
        <v>1669</v>
      </c>
      <c r="B5" s="1219"/>
    </row>
    <row r="6" spans="1:3" ht="12.75" customHeight="1" x14ac:dyDescent="0.3">
      <c r="A6" s="1190"/>
      <c r="B6" s="1187" t="s">
        <v>1701</v>
      </c>
    </row>
    <row r="10" spans="1:3" x14ac:dyDescent="0.25">
      <c r="A10" s="748"/>
    </row>
  </sheetData>
  <mergeCells count="1">
    <mergeCell ref="A1:B1"/>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2065</v>
      </c>
      <c r="B1" s="2073"/>
      <c r="C1" s="2073"/>
      <c r="D1" s="2073"/>
      <c r="E1" s="2073"/>
      <c r="F1" s="2074"/>
    </row>
    <row r="2" spans="1:6" x14ac:dyDescent="0.2">
      <c r="A2" s="2079" t="s">
        <v>1131</v>
      </c>
      <c r="B2" s="2080"/>
      <c r="C2" s="2081"/>
      <c r="D2" s="2081"/>
      <c r="E2" s="2081"/>
      <c r="F2" s="2082"/>
    </row>
    <row r="3" spans="1:6" x14ac:dyDescent="0.2">
      <c r="A3" s="2075" t="s">
        <v>1111</v>
      </c>
      <c r="B3" s="1856" t="s">
        <v>1618</v>
      </c>
      <c r="C3" s="2077" t="s">
        <v>1619</v>
      </c>
      <c r="D3" s="2078"/>
      <c r="E3" s="2078"/>
      <c r="F3" s="2078"/>
    </row>
    <row r="4" spans="1:6" ht="33" customHeight="1" x14ac:dyDescent="0.2">
      <c r="A4" s="2076"/>
      <c r="B4" s="1767" t="s">
        <v>95</v>
      </c>
      <c r="C4" s="1768" t="s">
        <v>98</v>
      </c>
      <c r="D4" s="1768" t="s">
        <v>893</v>
      </c>
      <c r="E4" s="1768" t="s">
        <v>95</v>
      </c>
      <c r="F4" s="1768" t="s">
        <v>894</v>
      </c>
    </row>
    <row r="5" spans="1:6" ht="13.5" customHeight="1" x14ac:dyDescent="0.2">
      <c r="A5" s="1762" t="s">
        <v>1629</v>
      </c>
      <c r="B5" s="1763">
        <v>120</v>
      </c>
      <c r="C5" s="1763">
        <v>125</v>
      </c>
      <c r="D5" s="1763">
        <v>100</v>
      </c>
      <c r="E5" s="1763">
        <v>95</v>
      </c>
      <c r="F5" s="1764">
        <f>(E5-C5)/E5</f>
        <v>-0.31578947368421051</v>
      </c>
    </row>
    <row r="6" spans="1:6" ht="13.5" customHeight="1" x14ac:dyDescent="0.2">
      <c r="A6" s="1765" t="s">
        <v>1532</v>
      </c>
      <c r="B6" s="1763"/>
      <c r="C6" s="1763"/>
      <c r="D6" s="1763"/>
      <c r="E6" s="1763"/>
      <c r="F6" s="1764"/>
    </row>
    <row r="7" spans="1:6" ht="13.5" customHeight="1" x14ac:dyDescent="0.2">
      <c r="A7" s="1765" t="s">
        <v>1534</v>
      </c>
      <c r="B7" s="1763">
        <v>125</v>
      </c>
      <c r="C7" s="1763">
        <v>244</v>
      </c>
      <c r="D7" s="1763">
        <v>250</v>
      </c>
      <c r="E7" s="1763">
        <v>248</v>
      </c>
      <c r="F7" s="1764">
        <f t="shared" ref="F7:F11" si="0">(E7-C7)/E7</f>
        <v>1.6129032258064516E-2</v>
      </c>
    </row>
    <row r="8" spans="1:6" ht="13.5" customHeight="1" x14ac:dyDescent="0.2">
      <c r="A8" s="1765" t="s">
        <v>1535</v>
      </c>
      <c r="B8" s="1763">
        <v>25</v>
      </c>
      <c r="C8" s="1763">
        <v>244</v>
      </c>
      <c r="D8" s="1763">
        <v>250</v>
      </c>
      <c r="E8" s="1763">
        <v>248</v>
      </c>
      <c r="F8" s="1764">
        <f t="shared" si="0"/>
        <v>1.6129032258064516E-2</v>
      </c>
    </row>
    <row r="9" spans="1:6" ht="13.5" customHeight="1" x14ac:dyDescent="0.2">
      <c r="A9" s="1765" t="s">
        <v>1536</v>
      </c>
      <c r="B9" s="1763">
        <v>45</v>
      </c>
      <c r="C9" s="1763">
        <v>244</v>
      </c>
      <c r="D9" s="1763">
        <v>250</v>
      </c>
      <c r="E9" s="1763">
        <v>248</v>
      </c>
      <c r="F9" s="1764">
        <f t="shared" si="0"/>
        <v>1.6129032258064516E-2</v>
      </c>
    </row>
    <row r="10" spans="1:6" ht="13.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3.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6.25" customHeight="1" x14ac:dyDescent="0.2">
      <c r="A12" s="2083" t="s">
        <v>1795</v>
      </c>
      <c r="B12" s="2084"/>
      <c r="C12" s="2084"/>
      <c r="D12" s="2084"/>
      <c r="E12" s="2084"/>
      <c r="F12" s="1919" t="s">
        <v>2011</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8" customHeight="1" x14ac:dyDescent="0.3">
      <c r="A1" s="2110" t="s">
        <v>1883</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28.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2012</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6" style="1291" customWidth="1"/>
    <col min="2" max="2" width="30.85546875" style="1291" customWidth="1"/>
    <col min="3" max="8" width="15.7109375" style="1291" customWidth="1"/>
    <col min="9" max="10" width="15.5703125" style="1291" customWidth="1"/>
    <col min="11" max="16384" width="9.140625" style="1291"/>
  </cols>
  <sheetData>
    <row r="1" spans="1:10" ht="16.5" x14ac:dyDescent="0.3">
      <c r="A1" s="2050" t="s">
        <v>1392</v>
      </c>
      <c r="B1" s="2051"/>
      <c r="C1" s="2052"/>
      <c r="D1" s="2051"/>
      <c r="E1" s="2051"/>
      <c r="F1" s="2051"/>
      <c r="G1" s="2051"/>
      <c r="H1" s="2051"/>
      <c r="I1" s="2052"/>
      <c r="J1" s="2053"/>
    </row>
    <row r="2" spans="1:10" x14ac:dyDescent="0.2">
      <c r="A2" s="1727" t="s">
        <v>1106</v>
      </c>
      <c r="B2" s="2054" t="s">
        <v>1099</v>
      </c>
      <c r="C2" s="2057" t="s">
        <v>1618</v>
      </c>
      <c r="D2" s="2058"/>
      <c r="E2" s="2057" t="s">
        <v>1619</v>
      </c>
      <c r="F2" s="2059"/>
      <c r="G2" s="2058"/>
      <c r="H2" s="1728" t="s">
        <v>1620</v>
      </c>
      <c r="I2" s="2057" t="s">
        <v>1804</v>
      </c>
      <c r="J2" s="2058"/>
    </row>
    <row r="3" spans="1:10" x14ac:dyDescent="0.2">
      <c r="A3" s="1729"/>
      <c r="B3" s="2055"/>
      <c r="C3" s="1854" t="s">
        <v>96</v>
      </c>
      <c r="D3" s="1731" t="s">
        <v>95</v>
      </c>
      <c r="E3" s="2057" t="s">
        <v>96</v>
      </c>
      <c r="F3" s="2058"/>
      <c r="G3" s="1728" t="s">
        <v>95</v>
      </c>
      <c r="H3" s="2057" t="s">
        <v>96</v>
      </c>
      <c r="I3" s="2059"/>
      <c r="J3" s="2058"/>
    </row>
    <row r="4" spans="1:10" x14ac:dyDescent="0.2">
      <c r="A4" s="1732" t="s">
        <v>1107</v>
      </c>
      <c r="B4" s="2056"/>
      <c r="C4" s="1731" t="s">
        <v>1469</v>
      </c>
      <c r="D4" s="1733"/>
      <c r="E4" s="1853" t="s">
        <v>1470</v>
      </c>
      <c r="F4" s="1735" t="s">
        <v>1468</v>
      </c>
      <c r="G4" s="1731"/>
      <c r="H4" s="1736" t="s">
        <v>1468</v>
      </c>
      <c r="I4" s="1736" t="s">
        <v>1468</v>
      </c>
      <c r="J4" s="1857"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x14ac:dyDescent="0.2">
      <c r="A7" s="1890"/>
      <c r="B7" s="1859"/>
      <c r="C7" s="1811"/>
      <c r="D7" s="1811"/>
      <c r="E7" s="1811"/>
      <c r="F7" s="1811"/>
      <c r="G7" s="1811"/>
      <c r="H7" s="1811"/>
      <c r="I7" s="1811"/>
      <c r="J7" s="1811"/>
    </row>
    <row r="8" spans="1:10" x14ac:dyDescent="0.2">
      <c r="A8" s="1915"/>
      <c r="B8" s="1859"/>
      <c r="C8" s="1891"/>
      <c r="D8" s="1891"/>
      <c r="E8" s="1891"/>
      <c r="F8" s="1891"/>
      <c r="G8" s="1891"/>
      <c r="H8" s="1891"/>
      <c r="I8" s="1891"/>
      <c r="J8" s="1891"/>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5"/>
    </row>
    <row r="18" spans="1:10" ht="53.25" customHeight="1" x14ac:dyDescent="0.2">
      <c r="A18" s="2048" t="s">
        <v>2026</v>
      </c>
      <c r="B18" s="2049"/>
      <c r="C18" s="2049"/>
      <c r="D18" s="2049"/>
      <c r="E18" s="2049"/>
      <c r="F18" s="2049"/>
      <c r="G18" s="2049"/>
      <c r="H18" s="2049"/>
      <c r="I18" s="2049"/>
      <c r="J18" s="1366" t="s">
        <v>2013</v>
      </c>
    </row>
  </sheetData>
  <mergeCells count="9">
    <mergeCell ref="A6:J6"/>
    <mergeCell ref="A18:I1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9" style="1761" customWidth="1"/>
    <col min="3" max="6" width="19" style="1291" customWidth="1"/>
    <col min="7" max="16384" width="9.140625" style="1291"/>
  </cols>
  <sheetData>
    <row r="1" spans="1:7" ht="16.5" x14ac:dyDescent="0.3">
      <c r="A1" s="2062" t="s">
        <v>1393</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4" customHeight="1" x14ac:dyDescent="0.2">
      <c r="A13" s="2068" t="s">
        <v>2014</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855"/>
      <c r="B87" s="1754"/>
      <c r="C87" s="1755"/>
      <c r="D87" s="1755"/>
      <c r="E87" s="1755"/>
    </row>
    <row r="88" spans="1:5" x14ac:dyDescent="0.2">
      <c r="A88" s="1855"/>
      <c r="B88" s="1754"/>
      <c r="C88" s="1755"/>
      <c r="D88" s="1755"/>
      <c r="E88" s="1755"/>
    </row>
    <row r="89" spans="1:5" x14ac:dyDescent="0.2">
      <c r="A89" s="1855"/>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2066</v>
      </c>
      <c r="B1" s="2073"/>
      <c r="C1" s="2073"/>
      <c r="D1" s="2073"/>
      <c r="E1" s="2073"/>
      <c r="F1" s="2074"/>
    </row>
    <row r="2" spans="1:6" x14ac:dyDescent="0.2">
      <c r="A2" s="2079" t="s">
        <v>1131</v>
      </c>
      <c r="B2" s="2080"/>
      <c r="C2" s="2108"/>
      <c r="D2" s="2108"/>
      <c r="E2" s="2108"/>
      <c r="F2" s="2109"/>
    </row>
    <row r="3" spans="1:6" x14ac:dyDescent="0.2">
      <c r="A3" s="2075" t="s">
        <v>1111</v>
      </c>
      <c r="B3" s="1942" t="s">
        <v>1618</v>
      </c>
      <c r="C3" s="2077" t="s">
        <v>1619</v>
      </c>
      <c r="D3" s="2078"/>
      <c r="E3" s="2078"/>
      <c r="F3" s="2078"/>
    </row>
    <row r="4" spans="1:6" ht="33" customHeight="1" x14ac:dyDescent="0.2">
      <c r="A4" s="2076"/>
      <c r="B4" s="1767" t="s">
        <v>95</v>
      </c>
      <c r="C4" s="1768" t="s">
        <v>98</v>
      </c>
      <c r="D4" s="1768" t="s">
        <v>893</v>
      </c>
      <c r="E4" s="1768" t="s">
        <v>95</v>
      </c>
      <c r="F4" s="1768" t="s">
        <v>894</v>
      </c>
    </row>
    <row r="5" spans="1:6" ht="14.25" customHeight="1" x14ac:dyDescent="0.2">
      <c r="A5" s="1762" t="s">
        <v>1627</v>
      </c>
      <c r="B5" s="1763">
        <v>120</v>
      </c>
      <c r="C5" s="1763">
        <v>125</v>
      </c>
      <c r="D5" s="1763">
        <v>100</v>
      </c>
      <c r="E5" s="1763">
        <v>95</v>
      </c>
      <c r="F5" s="1764">
        <f>(E5-C5)/E5</f>
        <v>-0.31578947368421051</v>
      </c>
    </row>
    <row r="6" spans="1:6" ht="14.25" customHeight="1" x14ac:dyDescent="0.2">
      <c r="A6" s="1765" t="s">
        <v>1532</v>
      </c>
      <c r="B6" s="1763"/>
      <c r="C6" s="1763"/>
      <c r="D6" s="1763"/>
      <c r="E6" s="1763"/>
      <c r="F6" s="1764"/>
    </row>
    <row r="7" spans="1:6" ht="14.25" customHeight="1" x14ac:dyDescent="0.2">
      <c r="A7" s="1765" t="s">
        <v>1534</v>
      </c>
      <c r="B7" s="1763">
        <v>125</v>
      </c>
      <c r="C7" s="1763">
        <v>244</v>
      </c>
      <c r="D7" s="1763">
        <v>250</v>
      </c>
      <c r="E7" s="1763">
        <v>248</v>
      </c>
      <c r="F7" s="1764">
        <f t="shared" ref="F7:F11" si="0">(E7-C7)/E7</f>
        <v>1.6129032258064516E-2</v>
      </c>
    </row>
    <row r="8" spans="1:6" ht="14.25" customHeight="1" x14ac:dyDescent="0.2">
      <c r="A8" s="1765" t="s">
        <v>1535</v>
      </c>
      <c r="B8" s="1763">
        <v>25</v>
      </c>
      <c r="C8" s="1763">
        <v>244</v>
      </c>
      <c r="D8" s="1763">
        <v>250</v>
      </c>
      <c r="E8" s="1763">
        <v>248</v>
      </c>
      <c r="F8" s="1764">
        <f t="shared" si="0"/>
        <v>1.6129032258064516E-2</v>
      </c>
    </row>
    <row r="9" spans="1:6" ht="14.25" customHeight="1" x14ac:dyDescent="0.2">
      <c r="A9" s="1765" t="s">
        <v>1536</v>
      </c>
      <c r="B9" s="1763">
        <v>45</v>
      </c>
      <c r="C9" s="1763">
        <v>244</v>
      </c>
      <c r="D9" s="1763">
        <v>250</v>
      </c>
      <c r="E9" s="1763">
        <v>248</v>
      </c>
      <c r="F9" s="1764">
        <f t="shared" si="0"/>
        <v>1.6129032258064516E-2</v>
      </c>
    </row>
    <row r="10" spans="1:6" ht="14.2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4.2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75" customHeight="1" x14ac:dyDescent="0.2">
      <c r="A12" s="2083" t="s">
        <v>1795</v>
      </c>
      <c r="B12" s="2084"/>
      <c r="C12" s="2084"/>
      <c r="D12" s="2084"/>
      <c r="E12" s="2084"/>
      <c r="F12" s="1927" t="s">
        <v>2015</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8" customHeight="1" x14ac:dyDescent="0.3">
      <c r="A1" s="2110" t="s">
        <v>1884</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41.2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7" customHeight="1" x14ac:dyDescent="0.2">
      <c r="A11" s="2048" t="s">
        <v>1582</v>
      </c>
      <c r="B11" s="2049"/>
      <c r="C11" s="2049"/>
      <c r="D11" s="2049"/>
      <c r="E11" s="2049"/>
      <c r="F11" s="1920" t="s">
        <v>2007</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J18"/>
  <sheetViews>
    <sheetView workbookViewId="0">
      <selection sqref="A1:J1"/>
    </sheetView>
  </sheetViews>
  <sheetFormatPr defaultRowHeight="12.75" x14ac:dyDescent="0.2"/>
  <cols>
    <col min="1" max="1" width="30.7109375" style="1291" customWidth="1"/>
    <col min="2" max="2" width="44.28515625" style="1291" customWidth="1"/>
    <col min="3" max="8" width="15.7109375" style="1291" customWidth="1"/>
    <col min="9" max="10" width="15.5703125" style="1291" customWidth="1"/>
    <col min="11" max="16384" width="9.140625" style="1291"/>
  </cols>
  <sheetData>
    <row r="1" spans="1:10" ht="16.5" x14ac:dyDescent="0.3">
      <c r="A1" s="2050" t="s">
        <v>1272</v>
      </c>
      <c r="B1" s="2051"/>
      <c r="C1" s="2052"/>
      <c r="D1" s="2051"/>
      <c r="E1" s="2051"/>
      <c r="F1" s="2051"/>
      <c r="G1" s="2051"/>
      <c r="H1" s="2051"/>
      <c r="I1" s="2052"/>
      <c r="J1" s="2053"/>
    </row>
    <row r="2" spans="1:10" x14ac:dyDescent="0.2">
      <c r="A2" s="1727" t="s">
        <v>1106</v>
      </c>
      <c r="B2" s="2054" t="s">
        <v>1099</v>
      </c>
      <c r="C2" s="2057" t="s">
        <v>1619</v>
      </c>
      <c r="D2" s="2058"/>
      <c r="E2" s="2057" t="s">
        <v>1620</v>
      </c>
      <c r="F2" s="2059"/>
      <c r="G2" s="2058"/>
      <c r="H2" s="1728" t="s">
        <v>1625</v>
      </c>
      <c r="I2" s="2057" t="s">
        <v>1804</v>
      </c>
      <c r="J2" s="2058"/>
    </row>
    <row r="3" spans="1:10" x14ac:dyDescent="0.2">
      <c r="A3" s="1729"/>
      <c r="B3" s="2055"/>
      <c r="C3" s="1854" t="s">
        <v>96</v>
      </c>
      <c r="D3" s="1731" t="s">
        <v>95</v>
      </c>
      <c r="E3" s="2057" t="s">
        <v>96</v>
      </c>
      <c r="F3" s="2058"/>
      <c r="G3" s="1728" t="s">
        <v>95</v>
      </c>
      <c r="H3" s="2057" t="s">
        <v>96</v>
      </c>
      <c r="I3" s="2059"/>
      <c r="J3" s="2058"/>
    </row>
    <row r="4" spans="1:10" x14ac:dyDescent="0.2">
      <c r="A4" s="1732" t="s">
        <v>1107</v>
      </c>
      <c r="B4" s="2056"/>
      <c r="C4" s="1731" t="s">
        <v>1469</v>
      </c>
      <c r="D4" s="1733"/>
      <c r="E4" s="1853" t="s">
        <v>1470</v>
      </c>
      <c r="F4" s="1735" t="s">
        <v>1468</v>
      </c>
      <c r="G4" s="1731"/>
      <c r="H4" s="1736" t="s">
        <v>1468</v>
      </c>
      <c r="I4" s="1736" t="s">
        <v>1468</v>
      </c>
      <c r="J4" s="1857" t="s">
        <v>1714</v>
      </c>
    </row>
    <row r="5" spans="1:10" x14ac:dyDescent="0.2">
      <c r="A5" s="1737" t="s">
        <v>1104</v>
      </c>
      <c r="B5" s="1737" t="s">
        <v>1105</v>
      </c>
      <c r="C5" s="1738" t="s">
        <v>1100</v>
      </c>
      <c r="D5" s="1737" t="s">
        <v>1101</v>
      </c>
      <c r="E5" s="1192" t="s">
        <v>1102</v>
      </c>
      <c r="F5" s="1182" t="s">
        <v>1103</v>
      </c>
      <c r="G5" s="1182" t="s">
        <v>1123</v>
      </c>
      <c r="H5" s="1182" t="s">
        <v>1431</v>
      </c>
      <c r="I5" s="1182" t="s">
        <v>1432</v>
      </c>
      <c r="J5" s="1182" t="s">
        <v>1467</v>
      </c>
    </row>
    <row r="6" spans="1:10" x14ac:dyDescent="0.2">
      <c r="A6" s="2044" t="s">
        <v>1124</v>
      </c>
      <c r="B6" s="2045"/>
      <c r="C6" s="2045"/>
      <c r="D6" s="2046"/>
      <c r="E6" s="2045"/>
      <c r="F6" s="2045"/>
      <c r="G6" s="2045"/>
      <c r="H6" s="2045"/>
      <c r="I6" s="2045"/>
      <c r="J6" s="2047"/>
    </row>
    <row r="7" spans="1:10" ht="25.5" x14ac:dyDescent="0.2">
      <c r="A7" s="2202" t="s">
        <v>1317</v>
      </c>
      <c r="B7" s="1859" t="s">
        <v>1484</v>
      </c>
      <c r="C7" s="1812" t="s">
        <v>1885</v>
      </c>
      <c r="D7" s="1812" t="s">
        <v>1886</v>
      </c>
      <c r="E7" s="1812" t="s">
        <v>1887</v>
      </c>
      <c r="F7" s="1812" t="s">
        <v>1887</v>
      </c>
      <c r="G7" s="1812" t="s">
        <v>1888</v>
      </c>
      <c r="H7" s="1812" t="s">
        <v>1889</v>
      </c>
      <c r="I7" s="1812" t="s">
        <v>1890</v>
      </c>
      <c r="J7" s="1812" t="s">
        <v>1890</v>
      </c>
    </row>
    <row r="8" spans="1:10" ht="25.5" x14ac:dyDescent="0.2">
      <c r="A8" s="2190"/>
      <c r="B8" s="1859" t="s">
        <v>1318</v>
      </c>
      <c r="C8" s="1812" t="s">
        <v>1885</v>
      </c>
      <c r="D8" s="1812" t="s">
        <v>1886</v>
      </c>
      <c r="E8" s="1812" t="s">
        <v>1887</v>
      </c>
      <c r="F8" s="1812" t="s">
        <v>1887</v>
      </c>
      <c r="G8" s="1812" t="s">
        <v>1888</v>
      </c>
      <c r="H8" s="1812" t="s">
        <v>1889</v>
      </c>
      <c r="I8" s="1812" t="s">
        <v>1890</v>
      </c>
      <c r="J8" s="1812" t="s">
        <v>1890</v>
      </c>
    </row>
    <row r="9" spans="1:10" x14ac:dyDescent="0.2">
      <c r="A9" s="1724"/>
      <c r="B9" s="1724"/>
      <c r="C9" s="1724"/>
      <c r="D9" s="1724"/>
      <c r="E9" s="1724"/>
      <c r="F9" s="1724"/>
      <c r="G9" s="1724"/>
      <c r="H9" s="1724"/>
      <c r="I9" s="1724"/>
      <c r="J9" s="1724"/>
    </row>
    <row r="10" spans="1:10" x14ac:dyDescent="0.2">
      <c r="A10" s="1724"/>
      <c r="B10" s="1724"/>
      <c r="C10" s="1724"/>
      <c r="D10" s="1724"/>
      <c r="E10" s="1724"/>
      <c r="F10" s="1724"/>
      <c r="G10" s="1724"/>
      <c r="H10" s="1724"/>
      <c r="I10" s="1724"/>
      <c r="J10" s="1724"/>
    </row>
    <row r="11" spans="1:10" x14ac:dyDescent="0.2">
      <c r="A11" s="1724"/>
      <c r="B11" s="1724"/>
      <c r="C11" s="1724"/>
      <c r="D11" s="1724"/>
      <c r="E11" s="1724"/>
      <c r="F11" s="1724"/>
      <c r="G11" s="1724"/>
      <c r="H11" s="1724"/>
      <c r="I11" s="1724"/>
      <c r="J11" s="1724"/>
    </row>
    <row r="12" spans="1:10" x14ac:dyDescent="0.2">
      <c r="A12" s="1724"/>
      <c r="B12" s="1724"/>
      <c r="C12" s="1724"/>
      <c r="D12" s="1724"/>
      <c r="E12" s="1724"/>
      <c r="F12" s="1724"/>
      <c r="G12" s="1724"/>
      <c r="H12" s="1724"/>
      <c r="I12" s="1724"/>
      <c r="J12" s="1724"/>
    </row>
    <row r="13" spans="1:10" x14ac:dyDescent="0.2">
      <c r="A13" s="1724"/>
      <c r="B13" s="1724"/>
      <c r="C13" s="1724"/>
      <c r="D13" s="1724"/>
      <c r="E13" s="1724"/>
      <c r="F13" s="1724"/>
      <c r="G13" s="1724"/>
      <c r="H13" s="1724"/>
      <c r="I13" s="1724"/>
      <c r="J13" s="1724"/>
    </row>
    <row r="14" spans="1:10" x14ac:dyDescent="0.2">
      <c r="A14" s="1724"/>
      <c r="B14" s="1724"/>
      <c r="C14" s="1724"/>
      <c r="D14" s="1724"/>
      <c r="E14" s="1724"/>
      <c r="F14" s="1724"/>
      <c r="G14" s="1724"/>
      <c r="H14" s="1724"/>
      <c r="I14" s="1724"/>
      <c r="J14" s="1724"/>
    </row>
    <row r="15" spans="1:10" x14ac:dyDescent="0.2">
      <c r="A15" s="1724"/>
      <c r="B15" s="1724"/>
      <c r="C15" s="1724"/>
      <c r="D15" s="1724"/>
      <c r="E15" s="1724"/>
      <c r="F15" s="1724"/>
      <c r="G15" s="1724"/>
      <c r="H15" s="1724"/>
      <c r="I15" s="1724"/>
      <c r="J15" s="1724"/>
    </row>
    <row r="16" spans="1:10" x14ac:dyDescent="0.2">
      <c r="A16" s="1724"/>
      <c r="B16" s="1724"/>
      <c r="C16" s="1724"/>
      <c r="D16" s="1724"/>
      <c r="E16" s="1724"/>
      <c r="F16" s="1724"/>
      <c r="G16" s="1724"/>
      <c r="H16" s="1724"/>
      <c r="I16" s="1724"/>
      <c r="J16" s="1724"/>
    </row>
    <row r="17" spans="1:10" x14ac:dyDescent="0.2">
      <c r="A17" s="1724"/>
      <c r="B17" s="1724"/>
      <c r="C17" s="1724"/>
      <c r="D17" s="1724"/>
      <c r="E17" s="1724"/>
      <c r="F17" s="1724"/>
      <c r="G17" s="1724"/>
      <c r="H17" s="1724"/>
      <c r="I17" s="1724"/>
      <c r="J17" s="1725"/>
    </row>
    <row r="18" spans="1:10" ht="39.75" customHeight="1" x14ac:dyDescent="0.2">
      <c r="A18" s="2048" t="s">
        <v>2026</v>
      </c>
      <c r="B18" s="2049"/>
      <c r="C18" s="2049"/>
      <c r="D18" s="2049"/>
      <c r="E18" s="2049"/>
      <c r="F18" s="2049"/>
      <c r="G18" s="2049"/>
      <c r="H18" s="2049"/>
      <c r="I18" s="2049"/>
      <c r="J18" s="1366" t="s">
        <v>2016</v>
      </c>
    </row>
  </sheetData>
  <mergeCells count="10">
    <mergeCell ref="A6:J6"/>
    <mergeCell ref="A18:I18"/>
    <mergeCell ref="A7:A8"/>
    <mergeCell ref="A1:J1"/>
    <mergeCell ref="B2:B4"/>
    <mergeCell ref="C2:D2"/>
    <mergeCell ref="E2:G2"/>
    <mergeCell ref="I2:J2"/>
    <mergeCell ref="E3:F3"/>
    <mergeCell ref="H3:J3"/>
  </mergeCells>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36"/>
  <sheetViews>
    <sheetView workbookViewId="0">
      <selection sqref="A1:F1"/>
    </sheetView>
  </sheetViews>
  <sheetFormatPr defaultRowHeight="12.75" x14ac:dyDescent="0.2"/>
  <cols>
    <col min="1" max="1" width="9.140625" style="1760"/>
    <col min="2" max="2" width="18.7109375" style="1761" customWidth="1"/>
    <col min="3" max="6" width="18.7109375" style="1291" customWidth="1"/>
    <col min="7" max="16384" width="9.140625" style="1291"/>
  </cols>
  <sheetData>
    <row r="1" spans="1:7" ht="16.5" x14ac:dyDescent="0.3">
      <c r="A1" s="2062" t="s">
        <v>1273</v>
      </c>
      <c r="B1" s="2062"/>
      <c r="C1" s="2062"/>
      <c r="D1" s="2062"/>
      <c r="E1" s="2062"/>
      <c r="F1" s="2062"/>
    </row>
    <row r="2" spans="1:7" ht="15.75" customHeight="1" x14ac:dyDescent="0.2">
      <c r="A2" s="2063" t="s">
        <v>903</v>
      </c>
      <c r="B2" s="1739" t="s">
        <v>1618</v>
      </c>
      <c r="C2" s="2065" t="s">
        <v>1619</v>
      </c>
      <c r="D2" s="2066"/>
      <c r="E2" s="2066"/>
      <c r="F2" s="2067"/>
    </row>
    <row r="3" spans="1:7" ht="30.75" customHeight="1" x14ac:dyDescent="0.2">
      <c r="A3" s="2064"/>
      <c r="B3" s="1740" t="s">
        <v>1194</v>
      </c>
      <c r="C3" s="1740" t="s">
        <v>1195</v>
      </c>
      <c r="D3" s="1740" t="s">
        <v>1194</v>
      </c>
      <c r="E3" s="1740" t="s">
        <v>1580</v>
      </c>
      <c r="F3" s="1741" t="s">
        <v>1581</v>
      </c>
      <c r="G3" s="1538"/>
    </row>
    <row r="4" spans="1:7" ht="13.5" customHeight="1" x14ac:dyDescent="0.2">
      <c r="A4" s="2064"/>
      <c r="B4" s="1742" t="s">
        <v>1067</v>
      </c>
      <c r="C4" s="1742" t="s">
        <v>1067</v>
      </c>
      <c r="D4" s="1742" t="s">
        <v>1067</v>
      </c>
      <c r="E4" s="1742" t="s">
        <v>1067</v>
      </c>
      <c r="F4" s="1743" t="s">
        <v>880</v>
      </c>
      <c r="G4" s="1538"/>
    </row>
    <row r="5" spans="1:7" x14ac:dyDescent="0.2">
      <c r="A5" s="1744" t="s">
        <v>904</v>
      </c>
      <c r="B5" s="1745">
        <v>1</v>
      </c>
      <c r="C5" s="1746">
        <v>1</v>
      </c>
      <c r="D5" s="1746">
        <v>1</v>
      </c>
      <c r="E5" s="1747">
        <v>0</v>
      </c>
      <c r="F5" s="1748">
        <f>E5/C5</f>
        <v>0</v>
      </c>
    </row>
    <row r="6" spans="1:7" x14ac:dyDescent="0.2">
      <c r="A6" s="1749" t="s">
        <v>905</v>
      </c>
      <c r="B6" s="1750">
        <v>3</v>
      </c>
      <c r="C6" s="1750">
        <v>3</v>
      </c>
      <c r="D6" s="1750">
        <v>3</v>
      </c>
      <c r="E6" s="1751">
        <v>0</v>
      </c>
      <c r="F6" s="1748">
        <f>E6/C6</f>
        <v>0</v>
      </c>
    </row>
    <row r="7" spans="1:7" x14ac:dyDescent="0.2">
      <c r="A7" s="1749" t="s">
        <v>906</v>
      </c>
      <c r="B7" s="1750">
        <v>6</v>
      </c>
      <c r="C7" s="1750">
        <v>8</v>
      </c>
      <c r="D7" s="1750">
        <v>6</v>
      </c>
      <c r="E7" s="1751">
        <v>2</v>
      </c>
      <c r="F7" s="1748">
        <f t="shared" ref="F7:F12" si="0">E7/C7</f>
        <v>0.25</v>
      </c>
    </row>
    <row r="8" spans="1:7" x14ac:dyDescent="0.2">
      <c r="A8" s="1752" t="s">
        <v>907</v>
      </c>
      <c r="B8" s="1750">
        <v>7</v>
      </c>
      <c r="C8" s="1750">
        <v>15</v>
      </c>
      <c r="D8" s="1750">
        <v>7</v>
      </c>
      <c r="E8" s="1751">
        <v>8</v>
      </c>
      <c r="F8" s="1748">
        <f t="shared" si="0"/>
        <v>0.53333333333333333</v>
      </c>
    </row>
    <row r="9" spans="1:7" x14ac:dyDescent="0.2">
      <c r="A9" s="1752" t="s">
        <v>908</v>
      </c>
      <c r="B9" s="1750">
        <v>9</v>
      </c>
      <c r="C9" s="1750">
        <v>15</v>
      </c>
      <c r="D9" s="1750">
        <v>9</v>
      </c>
      <c r="E9" s="1751">
        <v>6</v>
      </c>
      <c r="F9" s="1748">
        <f t="shared" si="0"/>
        <v>0.4</v>
      </c>
    </row>
    <row r="10" spans="1:7" x14ac:dyDescent="0.2">
      <c r="A10" s="1752" t="s">
        <v>909</v>
      </c>
      <c r="B10" s="1750">
        <v>11</v>
      </c>
      <c r="C10" s="1750">
        <v>21</v>
      </c>
      <c r="D10" s="1750">
        <v>11</v>
      </c>
      <c r="E10" s="1751">
        <v>10</v>
      </c>
      <c r="F10" s="1748">
        <f t="shared" si="0"/>
        <v>0.47619047619047616</v>
      </c>
    </row>
    <row r="11" spans="1:7" x14ac:dyDescent="0.2">
      <c r="A11" s="1752" t="s">
        <v>910</v>
      </c>
      <c r="B11" s="1750">
        <v>18</v>
      </c>
      <c r="C11" s="1750">
        <v>30</v>
      </c>
      <c r="D11" s="1750">
        <v>18</v>
      </c>
      <c r="E11" s="1751">
        <v>12</v>
      </c>
      <c r="F11" s="1748">
        <f t="shared" si="0"/>
        <v>0.4</v>
      </c>
    </row>
    <row r="12" spans="1:7" x14ac:dyDescent="0.2">
      <c r="A12" s="1744" t="s">
        <v>29</v>
      </c>
      <c r="B12" s="1750">
        <f>SUM(B5:B11)</f>
        <v>55</v>
      </c>
      <c r="C12" s="1750">
        <f>SUM(C5:C11)</f>
        <v>93</v>
      </c>
      <c r="D12" s="1750">
        <f>SUM(D5:D11)</f>
        <v>55</v>
      </c>
      <c r="E12" s="1751">
        <f>SUM(E5:E11)</f>
        <v>38</v>
      </c>
      <c r="F12" s="1748">
        <f t="shared" si="0"/>
        <v>0.40860215053763443</v>
      </c>
    </row>
    <row r="13" spans="1:7" ht="52.5" customHeight="1" x14ac:dyDescent="0.2">
      <c r="A13" s="2068" t="s">
        <v>2017</v>
      </c>
      <c r="B13" s="2069"/>
      <c r="C13" s="2069"/>
      <c r="D13" s="2069"/>
      <c r="E13" s="2069"/>
      <c r="F13" s="2070"/>
    </row>
    <row r="14" spans="1:7" x14ac:dyDescent="0.2">
      <c r="A14" s="1753"/>
      <c r="B14" s="1754"/>
      <c r="C14" s="1755"/>
      <c r="D14" s="1755"/>
      <c r="E14" s="1755"/>
    </row>
    <row r="15" spans="1:7" x14ac:dyDescent="0.2">
      <c r="A15" s="1753"/>
      <c r="B15" s="1754"/>
      <c r="C15" s="1755"/>
      <c r="D15" s="1755"/>
      <c r="E15" s="1755"/>
    </row>
    <row r="16" spans="1:7" x14ac:dyDescent="0.2">
      <c r="A16" s="1753"/>
      <c r="B16" s="1754"/>
      <c r="C16" s="1755"/>
      <c r="D16" s="1755"/>
      <c r="E16" s="1755"/>
    </row>
    <row r="17" spans="1:5" x14ac:dyDescent="0.2">
      <c r="A17" s="1753"/>
      <c r="B17" s="1754"/>
      <c r="C17" s="1755"/>
      <c r="D17" s="1755"/>
      <c r="E17" s="1755"/>
    </row>
    <row r="18" spans="1:5" x14ac:dyDescent="0.2">
      <c r="A18" s="1753"/>
      <c r="B18" s="1754"/>
      <c r="C18" s="1755"/>
      <c r="D18" s="1755"/>
      <c r="E18" s="1755"/>
    </row>
    <row r="19" spans="1:5" x14ac:dyDescent="0.2">
      <c r="A19" s="1753"/>
      <c r="B19" s="1754"/>
      <c r="C19" s="1755"/>
      <c r="D19" s="1755"/>
      <c r="E19" s="1755"/>
    </row>
    <row r="20" spans="1:5" x14ac:dyDescent="0.2">
      <c r="A20" s="1753"/>
      <c r="B20" s="1754"/>
      <c r="C20" s="1755"/>
      <c r="D20" s="1755"/>
      <c r="E20" s="1755"/>
    </row>
    <row r="21" spans="1:5" x14ac:dyDescent="0.2">
      <c r="A21" s="1753"/>
      <c r="B21" s="1754"/>
      <c r="C21" s="1755"/>
      <c r="D21" s="1755"/>
      <c r="E21" s="1755"/>
    </row>
    <row r="22" spans="1:5" x14ac:dyDescent="0.2">
      <c r="A22" s="1753"/>
      <c r="B22" s="1754"/>
      <c r="C22" s="1755"/>
      <c r="D22" s="1755"/>
      <c r="E22" s="1755"/>
    </row>
    <row r="23" spans="1:5" x14ac:dyDescent="0.2">
      <c r="A23" s="1753"/>
      <c r="B23" s="1754"/>
      <c r="C23" s="1755"/>
      <c r="D23" s="1755"/>
      <c r="E23" s="1755"/>
    </row>
    <row r="24" spans="1:5" x14ac:dyDescent="0.2">
      <c r="A24" s="1753"/>
      <c r="B24" s="1754"/>
      <c r="C24" s="1755"/>
      <c r="D24" s="1755"/>
      <c r="E24" s="1755"/>
    </row>
    <row r="25" spans="1:5" x14ac:dyDescent="0.2">
      <c r="A25" s="1753"/>
      <c r="B25" s="1754"/>
      <c r="C25" s="1755"/>
      <c r="D25" s="1755"/>
      <c r="E25" s="1755"/>
    </row>
    <row r="26" spans="1:5" x14ac:dyDescent="0.2">
      <c r="A26" s="1753"/>
      <c r="B26" s="1754"/>
      <c r="C26" s="1755"/>
      <c r="D26" s="1755"/>
      <c r="E26" s="1755"/>
    </row>
    <row r="27" spans="1:5" x14ac:dyDescent="0.2">
      <c r="A27" s="1753"/>
      <c r="B27" s="1754"/>
      <c r="C27" s="1755"/>
      <c r="D27" s="1755"/>
      <c r="E27" s="1755"/>
    </row>
    <row r="28" spans="1:5" x14ac:dyDescent="0.2">
      <c r="A28" s="1753"/>
      <c r="B28" s="1754"/>
      <c r="C28" s="1755"/>
      <c r="D28" s="1755"/>
      <c r="E28" s="1755"/>
    </row>
    <row r="29" spans="1:5" x14ac:dyDescent="0.2">
      <c r="A29" s="1753"/>
      <c r="B29" s="1754"/>
      <c r="C29" s="1755"/>
      <c r="D29" s="1755"/>
      <c r="E29" s="1755"/>
    </row>
    <row r="30" spans="1:5" x14ac:dyDescent="0.2">
      <c r="A30" s="1753"/>
      <c r="B30" s="1754"/>
      <c r="C30" s="1755"/>
      <c r="D30" s="1755"/>
      <c r="E30" s="1755"/>
    </row>
    <row r="31" spans="1:5" x14ac:dyDescent="0.2">
      <c r="A31" s="1753"/>
      <c r="B31" s="1754"/>
      <c r="C31" s="1755"/>
      <c r="D31" s="1755"/>
      <c r="E31" s="1755"/>
    </row>
    <row r="32" spans="1:5" x14ac:dyDescent="0.2">
      <c r="A32" s="1753"/>
      <c r="B32" s="1754"/>
      <c r="C32" s="1755"/>
      <c r="D32" s="1755"/>
      <c r="E32" s="1755"/>
    </row>
    <row r="33" spans="1:5" x14ac:dyDescent="0.2">
      <c r="A33" s="1753"/>
      <c r="B33" s="1754"/>
      <c r="C33" s="1755"/>
      <c r="D33" s="1755"/>
      <c r="E33" s="1755"/>
    </row>
    <row r="34" spans="1:5" x14ac:dyDescent="0.2">
      <c r="A34" s="1753"/>
      <c r="B34" s="1754"/>
      <c r="C34" s="1755"/>
      <c r="D34" s="1755"/>
      <c r="E34" s="1755"/>
    </row>
    <row r="35" spans="1:5" x14ac:dyDescent="0.2">
      <c r="A35" s="1753"/>
      <c r="B35" s="1754"/>
      <c r="C35" s="1755"/>
      <c r="D35" s="1755"/>
      <c r="E35" s="1755"/>
    </row>
    <row r="36" spans="1:5" x14ac:dyDescent="0.2">
      <c r="A36" s="1753"/>
      <c r="B36" s="1754"/>
      <c r="C36" s="1755"/>
      <c r="D36" s="1755"/>
      <c r="E36" s="1755"/>
    </row>
    <row r="37" spans="1:5" x14ac:dyDescent="0.2">
      <c r="A37" s="1753"/>
      <c r="B37" s="1754"/>
      <c r="C37" s="1755"/>
      <c r="D37" s="1755"/>
      <c r="E37" s="1755"/>
    </row>
    <row r="38" spans="1:5" x14ac:dyDescent="0.2">
      <c r="A38" s="1753"/>
      <c r="B38" s="1754"/>
      <c r="C38" s="1755"/>
      <c r="D38" s="1755"/>
      <c r="E38" s="1755"/>
    </row>
    <row r="39" spans="1:5" x14ac:dyDescent="0.2">
      <c r="A39" s="1753"/>
      <c r="B39" s="1754"/>
      <c r="C39" s="1755"/>
      <c r="D39" s="1755"/>
      <c r="E39" s="1755"/>
    </row>
    <row r="40" spans="1:5" x14ac:dyDescent="0.2">
      <c r="A40" s="1753"/>
      <c r="B40" s="1754"/>
      <c r="C40" s="1755"/>
      <c r="D40" s="1755"/>
      <c r="E40" s="1755"/>
    </row>
    <row r="41" spans="1:5" x14ac:dyDescent="0.2">
      <c r="A41" s="1753"/>
      <c r="B41" s="1754"/>
      <c r="C41" s="1755"/>
      <c r="D41" s="1755"/>
      <c r="E41" s="1755"/>
    </row>
    <row r="42" spans="1:5" x14ac:dyDescent="0.2">
      <c r="A42" s="1753"/>
      <c r="B42" s="1754"/>
      <c r="C42" s="1755"/>
      <c r="D42" s="1755"/>
      <c r="E42" s="1755"/>
    </row>
    <row r="43" spans="1:5" x14ac:dyDescent="0.2">
      <c r="A43" s="1753"/>
      <c r="B43" s="1754"/>
      <c r="C43" s="1755"/>
      <c r="D43" s="1755"/>
      <c r="E43" s="1755"/>
    </row>
    <row r="44" spans="1:5" x14ac:dyDescent="0.2">
      <c r="A44" s="1753"/>
      <c r="B44" s="1754"/>
      <c r="C44" s="1755"/>
      <c r="D44" s="1755"/>
      <c r="E44" s="1755"/>
    </row>
    <row r="45" spans="1:5" x14ac:dyDescent="0.2">
      <c r="A45" s="1753"/>
      <c r="B45" s="1754"/>
      <c r="C45" s="1755"/>
      <c r="D45" s="1755"/>
      <c r="E45" s="1755"/>
    </row>
    <row r="46" spans="1:5" x14ac:dyDescent="0.2">
      <c r="A46" s="1753"/>
      <c r="B46" s="1754"/>
      <c r="C46" s="1755"/>
      <c r="D46" s="1755"/>
      <c r="E46" s="1755"/>
    </row>
    <row r="47" spans="1:5" x14ac:dyDescent="0.2">
      <c r="A47" s="1753"/>
      <c r="B47" s="1754"/>
      <c r="C47" s="1755"/>
      <c r="D47" s="1755"/>
      <c r="E47" s="1755"/>
    </row>
    <row r="48" spans="1:5" x14ac:dyDescent="0.2">
      <c r="A48" s="1753"/>
      <c r="B48" s="1754"/>
      <c r="C48" s="1755"/>
      <c r="D48" s="1755"/>
      <c r="E48" s="1755"/>
    </row>
    <row r="49" spans="1:5" x14ac:dyDescent="0.2">
      <c r="A49" s="1753"/>
      <c r="B49" s="1754"/>
      <c r="C49" s="1755"/>
      <c r="D49" s="1755"/>
      <c r="E49" s="1755"/>
    </row>
    <row r="50" spans="1:5" x14ac:dyDescent="0.2">
      <c r="A50" s="1753"/>
      <c r="B50" s="1754"/>
      <c r="C50" s="1755"/>
      <c r="D50" s="1755"/>
      <c r="E50" s="1755"/>
    </row>
    <row r="51" spans="1:5" x14ac:dyDescent="0.2">
      <c r="A51" s="1753"/>
      <c r="B51" s="1754"/>
      <c r="C51" s="1755"/>
      <c r="D51" s="1755"/>
      <c r="E51" s="1755"/>
    </row>
    <row r="52" spans="1:5" x14ac:dyDescent="0.2">
      <c r="A52" s="1753"/>
      <c r="B52" s="1754"/>
      <c r="C52" s="1755"/>
      <c r="D52" s="1755"/>
      <c r="E52" s="1755"/>
    </row>
    <row r="53" spans="1:5" x14ac:dyDescent="0.2">
      <c r="A53" s="1753"/>
      <c r="B53" s="1754"/>
      <c r="C53" s="1755"/>
      <c r="D53" s="1755"/>
      <c r="E53" s="1755"/>
    </row>
    <row r="54" spans="1:5" x14ac:dyDescent="0.2">
      <c r="A54" s="1753"/>
      <c r="B54" s="1754"/>
      <c r="C54" s="1755"/>
      <c r="D54" s="1755"/>
      <c r="E54" s="1755"/>
    </row>
    <row r="55" spans="1:5" x14ac:dyDescent="0.2">
      <c r="A55" s="1753"/>
      <c r="B55" s="1754"/>
      <c r="C55" s="1755"/>
      <c r="D55" s="1755"/>
      <c r="E55" s="1755"/>
    </row>
    <row r="56" spans="1:5" x14ac:dyDescent="0.2">
      <c r="A56" s="1753"/>
      <c r="B56" s="1754"/>
      <c r="C56" s="1755"/>
      <c r="D56" s="1755"/>
      <c r="E56" s="1755"/>
    </row>
    <row r="57" spans="1:5" x14ac:dyDescent="0.2">
      <c r="A57" s="1753"/>
      <c r="B57" s="1754"/>
      <c r="C57" s="1755"/>
      <c r="D57" s="1755"/>
      <c r="E57" s="1755"/>
    </row>
    <row r="58" spans="1:5" x14ac:dyDescent="0.2">
      <c r="A58" s="1753"/>
      <c r="B58" s="1754"/>
      <c r="C58" s="1755"/>
      <c r="D58" s="1755"/>
      <c r="E58" s="1755"/>
    </row>
    <row r="59" spans="1:5" x14ac:dyDescent="0.2">
      <c r="A59" s="1753"/>
      <c r="B59" s="1754"/>
      <c r="C59" s="1755"/>
      <c r="D59" s="1755"/>
      <c r="E59" s="1755"/>
    </row>
    <row r="60" spans="1:5" x14ac:dyDescent="0.2">
      <c r="A60" s="1753"/>
      <c r="B60" s="1754"/>
      <c r="C60" s="1755"/>
      <c r="D60" s="1755"/>
      <c r="E60" s="1755"/>
    </row>
    <row r="61" spans="1:5" x14ac:dyDescent="0.2">
      <c r="A61" s="1753"/>
      <c r="B61" s="1754"/>
      <c r="C61" s="1755"/>
      <c r="D61" s="1755"/>
      <c r="E61" s="1755"/>
    </row>
    <row r="62" spans="1:5" x14ac:dyDescent="0.2">
      <c r="A62" s="1753"/>
      <c r="B62" s="1754"/>
      <c r="C62" s="1755"/>
      <c r="D62" s="1755"/>
      <c r="E62" s="1755"/>
    </row>
    <row r="63" spans="1:5" x14ac:dyDescent="0.2">
      <c r="A63" s="1753"/>
      <c r="B63" s="1754"/>
      <c r="C63" s="1755"/>
      <c r="D63" s="1755"/>
      <c r="E63" s="1755"/>
    </row>
    <row r="64" spans="1:5" x14ac:dyDescent="0.2">
      <c r="A64" s="1753"/>
      <c r="B64" s="1754"/>
      <c r="C64" s="1755"/>
      <c r="D64" s="1755"/>
      <c r="E64" s="1755"/>
    </row>
    <row r="65" spans="1:5" x14ac:dyDescent="0.2">
      <c r="A65" s="1753"/>
      <c r="B65" s="1754"/>
      <c r="C65" s="1755"/>
      <c r="D65" s="1755"/>
      <c r="E65" s="1755"/>
    </row>
    <row r="66" spans="1:5" x14ac:dyDescent="0.2">
      <c r="A66" s="1753"/>
      <c r="B66" s="1754"/>
      <c r="C66" s="1755"/>
      <c r="D66" s="1755"/>
      <c r="E66" s="1755"/>
    </row>
    <row r="67" spans="1:5" x14ac:dyDescent="0.2">
      <c r="A67" s="1753"/>
      <c r="B67" s="1754"/>
      <c r="C67" s="1755"/>
      <c r="D67" s="1755"/>
      <c r="E67" s="1755"/>
    </row>
    <row r="68" spans="1:5" x14ac:dyDescent="0.2">
      <c r="A68" s="1753"/>
      <c r="B68" s="1754"/>
      <c r="C68" s="1755"/>
      <c r="D68" s="1755"/>
      <c r="E68" s="1755"/>
    </row>
    <row r="69" spans="1:5" x14ac:dyDescent="0.2">
      <c r="A69" s="1753"/>
      <c r="B69" s="1754"/>
      <c r="C69" s="1755"/>
      <c r="D69" s="1755"/>
      <c r="E69" s="1755"/>
    </row>
    <row r="70" spans="1:5" x14ac:dyDescent="0.2">
      <c r="A70" s="1753"/>
      <c r="B70" s="1754"/>
      <c r="C70" s="1755"/>
      <c r="D70" s="1755"/>
      <c r="E70" s="1755"/>
    </row>
    <row r="71" spans="1:5" x14ac:dyDescent="0.2">
      <c r="A71" s="1753"/>
      <c r="B71" s="1754"/>
      <c r="C71" s="1755"/>
      <c r="D71" s="1755"/>
      <c r="E71" s="1755"/>
    </row>
    <row r="72" spans="1:5" x14ac:dyDescent="0.2">
      <c r="A72" s="1753"/>
      <c r="B72" s="1754"/>
      <c r="C72" s="1755"/>
      <c r="D72" s="1755"/>
      <c r="E72" s="1755"/>
    </row>
    <row r="73" spans="1:5" x14ac:dyDescent="0.2">
      <c r="A73" s="1753"/>
      <c r="B73" s="1754"/>
      <c r="C73" s="1755"/>
      <c r="D73" s="1755"/>
      <c r="E73" s="1755"/>
    </row>
    <row r="74" spans="1:5" x14ac:dyDescent="0.2">
      <c r="A74" s="1753"/>
      <c r="B74" s="1754"/>
      <c r="C74" s="1755"/>
      <c r="D74" s="1755"/>
      <c r="E74" s="1755"/>
    </row>
    <row r="75" spans="1:5" x14ac:dyDescent="0.2">
      <c r="A75" s="1753"/>
      <c r="B75" s="1754"/>
      <c r="C75" s="1755"/>
      <c r="D75" s="1755"/>
      <c r="E75" s="1755"/>
    </row>
    <row r="76" spans="1:5" x14ac:dyDescent="0.2">
      <c r="A76" s="1753"/>
      <c r="B76" s="1754"/>
      <c r="C76" s="1755"/>
      <c r="D76" s="1755"/>
      <c r="E76" s="1755"/>
    </row>
    <row r="77" spans="1:5" x14ac:dyDescent="0.2">
      <c r="A77" s="1753"/>
      <c r="B77" s="1754"/>
      <c r="C77" s="1755"/>
      <c r="D77" s="1755"/>
      <c r="E77" s="1755"/>
    </row>
    <row r="78" spans="1:5" x14ac:dyDescent="0.2">
      <c r="A78" s="1753"/>
      <c r="B78" s="1754"/>
      <c r="C78" s="1755"/>
      <c r="D78" s="1755"/>
      <c r="E78" s="1755"/>
    </row>
    <row r="79" spans="1:5" x14ac:dyDescent="0.2">
      <c r="A79" s="1753"/>
      <c r="B79" s="1754"/>
      <c r="C79" s="1755"/>
      <c r="D79" s="1755"/>
      <c r="E79" s="1755"/>
    </row>
    <row r="80" spans="1:5" x14ac:dyDescent="0.2">
      <c r="A80" s="1753"/>
      <c r="B80" s="1754"/>
      <c r="C80" s="1755"/>
      <c r="D80" s="1755"/>
      <c r="E80" s="1755"/>
    </row>
    <row r="81" spans="1:5" x14ac:dyDescent="0.2">
      <c r="A81" s="1753"/>
      <c r="B81" s="1754"/>
      <c r="C81" s="1755"/>
      <c r="D81" s="1755"/>
      <c r="E81" s="1755"/>
    </row>
    <row r="82" spans="1:5" x14ac:dyDescent="0.2">
      <c r="A82" s="1753"/>
      <c r="B82" s="1754"/>
      <c r="C82" s="1755"/>
      <c r="D82" s="1755"/>
      <c r="E82" s="1755"/>
    </row>
    <row r="83" spans="1:5" x14ac:dyDescent="0.2">
      <c r="A83" s="1753"/>
      <c r="B83" s="1754"/>
      <c r="C83" s="1755"/>
      <c r="D83" s="1755"/>
      <c r="E83" s="1755"/>
    </row>
    <row r="84" spans="1:5" x14ac:dyDescent="0.2">
      <c r="A84" s="1753"/>
      <c r="B84" s="1754"/>
      <c r="C84" s="1755"/>
      <c r="D84" s="1755"/>
      <c r="E84" s="1755"/>
    </row>
    <row r="85" spans="1:5" x14ac:dyDescent="0.2">
      <c r="A85" s="1753"/>
      <c r="B85" s="1754"/>
      <c r="C85" s="1755"/>
      <c r="D85" s="1755"/>
      <c r="E85" s="1755"/>
    </row>
    <row r="86" spans="1:5" x14ac:dyDescent="0.2">
      <c r="A86" s="1753"/>
      <c r="B86" s="1754"/>
      <c r="C86" s="1755"/>
      <c r="D86" s="1755"/>
      <c r="E86" s="1755"/>
    </row>
    <row r="87" spans="1:5" x14ac:dyDescent="0.2">
      <c r="A87" s="1855"/>
      <c r="B87" s="1754"/>
      <c r="C87" s="1755"/>
      <c r="D87" s="1755"/>
      <c r="E87" s="1755"/>
    </row>
    <row r="88" spans="1:5" x14ac:dyDescent="0.2">
      <c r="A88" s="1855"/>
      <c r="B88" s="1754"/>
      <c r="C88" s="1755"/>
      <c r="D88" s="1755"/>
      <c r="E88" s="1755"/>
    </row>
    <row r="89" spans="1:5" x14ac:dyDescent="0.2">
      <c r="A89" s="1855"/>
      <c r="B89" s="1754"/>
      <c r="C89" s="1755"/>
      <c r="D89" s="1755"/>
      <c r="E89" s="1755"/>
    </row>
    <row r="90" spans="1:5" x14ac:dyDescent="0.2">
      <c r="A90" s="1753"/>
      <c r="B90" s="1754"/>
      <c r="C90" s="1755"/>
      <c r="D90" s="1755"/>
      <c r="E90" s="1755"/>
    </row>
    <row r="91" spans="1:5" x14ac:dyDescent="0.2">
      <c r="A91" s="1753"/>
      <c r="B91" s="1754"/>
      <c r="C91" s="1755"/>
      <c r="D91" s="1755"/>
      <c r="E91" s="1755"/>
    </row>
    <row r="92" spans="1:5" x14ac:dyDescent="0.2">
      <c r="A92" s="1753"/>
      <c r="B92" s="1754"/>
      <c r="C92" s="1755"/>
      <c r="D92" s="1755"/>
      <c r="E92" s="1755"/>
    </row>
    <row r="93" spans="1:5" x14ac:dyDescent="0.2">
      <c r="A93" s="1753"/>
      <c r="B93" s="1754"/>
      <c r="C93" s="1755"/>
      <c r="D93" s="1755"/>
      <c r="E93" s="1755"/>
    </row>
    <row r="94" spans="1:5" x14ac:dyDescent="0.2">
      <c r="A94" s="1753"/>
      <c r="B94" s="2060"/>
      <c r="C94" s="1755"/>
      <c r="D94" s="1755"/>
      <c r="E94" s="1755"/>
    </row>
    <row r="95" spans="1:5" x14ac:dyDescent="0.2">
      <c r="A95" s="1758"/>
      <c r="B95" s="2060"/>
      <c r="C95" s="1755"/>
      <c r="D95" s="1755"/>
      <c r="E95" s="1755"/>
    </row>
    <row r="96" spans="1:5" x14ac:dyDescent="0.2">
      <c r="A96" s="1758"/>
      <c r="B96" s="2060"/>
      <c r="C96" s="1755"/>
      <c r="D96" s="1755"/>
      <c r="E96" s="1755"/>
    </row>
    <row r="97" spans="1:5" x14ac:dyDescent="0.2">
      <c r="A97" s="1753"/>
      <c r="B97" s="1754"/>
      <c r="C97" s="1755"/>
      <c r="D97" s="1755"/>
      <c r="E97" s="1755"/>
    </row>
    <row r="98" spans="1:5" x14ac:dyDescent="0.2">
      <c r="A98" s="1753"/>
      <c r="B98" s="1759"/>
      <c r="C98" s="1755"/>
      <c r="D98" s="1755"/>
      <c r="E98" s="1755"/>
    </row>
    <row r="99" spans="1:5" x14ac:dyDescent="0.2">
      <c r="A99" s="1753"/>
      <c r="B99" s="1754"/>
      <c r="C99" s="1755"/>
      <c r="D99" s="1755"/>
      <c r="E99" s="1755"/>
    </row>
    <row r="100" spans="1:5" x14ac:dyDescent="0.2">
      <c r="A100" s="1753"/>
      <c r="B100" s="1759"/>
      <c r="C100" s="1755"/>
      <c r="D100" s="1755"/>
      <c r="E100" s="1755"/>
    </row>
    <row r="101" spans="1:5" x14ac:dyDescent="0.2">
      <c r="A101" s="1753"/>
      <c r="B101" s="1754"/>
      <c r="C101" s="1755"/>
      <c r="D101" s="1755"/>
      <c r="E101" s="1755"/>
    </row>
    <row r="102" spans="1:5" x14ac:dyDescent="0.2">
      <c r="A102" s="1753"/>
      <c r="B102" s="1759"/>
      <c r="C102" s="1755"/>
      <c r="D102" s="1755"/>
      <c r="E102" s="1755"/>
    </row>
    <row r="103" spans="1:5" x14ac:dyDescent="0.2">
      <c r="A103" s="1753"/>
      <c r="B103" s="1754"/>
      <c r="C103" s="1755"/>
      <c r="D103" s="1755"/>
      <c r="E103" s="1755"/>
    </row>
    <row r="104" spans="1:5" x14ac:dyDescent="0.2">
      <c r="A104" s="1753"/>
      <c r="B104" s="1759"/>
      <c r="C104" s="1755"/>
      <c r="D104" s="1755"/>
      <c r="E104" s="1755"/>
    </row>
    <row r="105" spans="1:5" x14ac:dyDescent="0.2">
      <c r="A105" s="1753"/>
      <c r="B105" s="1754"/>
      <c r="C105" s="1755"/>
      <c r="D105" s="1755"/>
      <c r="E105" s="1755"/>
    </row>
    <row r="106" spans="1:5" x14ac:dyDescent="0.2">
      <c r="A106" s="1753"/>
      <c r="B106" s="1759"/>
      <c r="C106" s="1755"/>
      <c r="D106" s="1755"/>
      <c r="E106" s="1755"/>
    </row>
    <row r="107" spans="1:5" x14ac:dyDescent="0.2">
      <c r="A107" s="1753"/>
      <c r="B107" s="1754"/>
      <c r="C107" s="1755"/>
      <c r="D107" s="1755"/>
      <c r="E107" s="1755"/>
    </row>
    <row r="108" spans="1:5" x14ac:dyDescent="0.2">
      <c r="A108" s="1753"/>
      <c r="B108" s="1759"/>
      <c r="C108" s="1755"/>
      <c r="D108" s="1755"/>
      <c r="E108" s="1755"/>
    </row>
    <row r="109" spans="1:5" x14ac:dyDescent="0.2">
      <c r="A109" s="1753"/>
      <c r="B109" s="1754"/>
      <c r="C109" s="1755"/>
      <c r="D109" s="1755"/>
      <c r="E109" s="1755"/>
    </row>
    <row r="110" spans="1:5" x14ac:dyDescent="0.2">
      <c r="A110" s="1753"/>
      <c r="B110" s="1759"/>
      <c r="C110" s="1755"/>
      <c r="D110" s="1755"/>
      <c r="E110" s="1755"/>
    </row>
    <row r="111" spans="1:5" x14ac:dyDescent="0.2">
      <c r="A111" s="1753"/>
      <c r="B111" s="1754"/>
      <c r="C111" s="1755"/>
      <c r="D111" s="1755"/>
      <c r="E111" s="1755"/>
    </row>
    <row r="112" spans="1:5" x14ac:dyDescent="0.2">
      <c r="A112" s="1753"/>
      <c r="B112" s="1759"/>
      <c r="C112" s="1755"/>
      <c r="D112" s="1755"/>
      <c r="E112" s="1755"/>
    </row>
    <row r="113" spans="1:5" x14ac:dyDescent="0.2">
      <c r="A113" s="1753"/>
      <c r="B113" s="1754"/>
      <c r="C113" s="1755"/>
      <c r="D113" s="1755"/>
      <c r="E113" s="1755"/>
    </row>
    <row r="114" spans="1:5" x14ac:dyDescent="0.2">
      <c r="A114" s="1753"/>
      <c r="B114" s="1759"/>
      <c r="C114" s="1755"/>
      <c r="D114" s="1755"/>
      <c r="E114" s="1755"/>
    </row>
    <row r="115" spans="1:5" x14ac:dyDescent="0.2">
      <c r="A115" s="1753"/>
      <c r="B115" s="1754"/>
      <c r="C115" s="1755"/>
      <c r="D115" s="1755"/>
      <c r="E115" s="1755"/>
    </row>
    <row r="116" spans="1:5" x14ac:dyDescent="0.2">
      <c r="A116" s="1753"/>
      <c r="B116" s="1759"/>
      <c r="C116" s="1755"/>
      <c r="D116" s="1755"/>
      <c r="E116" s="1755"/>
    </row>
    <row r="117" spans="1:5" x14ac:dyDescent="0.2">
      <c r="A117" s="1753"/>
      <c r="B117" s="1754"/>
      <c r="C117" s="1755"/>
      <c r="D117" s="1755"/>
      <c r="E117" s="1755"/>
    </row>
    <row r="118" spans="1:5" x14ac:dyDescent="0.2">
      <c r="A118" s="1753"/>
      <c r="B118" s="1759"/>
      <c r="C118" s="1755"/>
      <c r="D118" s="1755"/>
      <c r="E118" s="1755"/>
    </row>
    <row r="119" spans="1:5" x14ac:dyDescent="0.2">
      <c r="A119" s="1753"/>
      <c r="B119" s="1754"/>
      <c r="C119" s="1755"/>
      <c r="D119" s="1755"/>
      <c r="E119" s="1755"/>
    </row>
    <row r="120" spans="1:5" x14ac:dyDescent="0.2">
      <c r="A120" s="1753"/>
      <c r="B120" s="1759"/>
      <c r="C120" s="1755"/>
      <c r="D120" s="1755"/>
      <c r="E120" s="1755"/>
    </row>
    <row r="121" spans="1:5" x14ac:dyDescent="0.2">
      <c r="A121" s="1753"/>
      <c r="B121" s="1754"/>
      <c r="C121" s="1755"/>
      <c r="D121" s="1755"/>
      <c r="E121" s="1755"/>
    </row>
    <row r="122" spans="1:5" x14ac:dyDescent="0.2">
      <c r="A122" s="1753"/>
      <c r="B122" s="1759"/>
      <c r="C122" s="1755"/>
      <c r="D122" s="1755"/>
      <c r="E122" s="1755"/>
    </row>
    <row r="123" spans="1:5" x14ac:dyDescent="0.2">
      <c r="A123" s="1753"/>
      <c r="B123" s="1754"/>
      <c r="C123" s="1755"/>
      <c r="D123" s="1755"/>
      <c r="E123" s="1755"/>
    </row>
    <row r="124" spans="1:5" x14ac:dyDescent="0.2">
      <c r="A124" s="1753"/>
      <c r="B124" s="1759"/>
      <c r="C124" s="1755"/>
      <c r="D124" s="1755"/>
      <c r="E124" s="1755"/>
    </row>
    <row r="125" spans="1:5" x14ac:dyDescent="0.2">
      <c r="A125" s="1753"/>
      <c r="B125" s="1754"/>
      <c r="C125" s="1755"/>
      <c r="D125" s="1755"/>
      <c r="E125" s="1755"/>
    </row>
    <row r="126" spans="1:5" x14ac:dyDescent="0.2">
      <c r="A126" s="1753"/>
      <c r="B126" s="1759"/>
      <c r="C126" s="1755"/>
      <c r="D126" s="1755"/>
      <c r="E126" s="1755"/>
    </row>
    <row r="127" spans="1:5" x14ac:dyDescent="0.2">
      <c r="A127" s="1753"/>
      <c r="B127" s="1754"/>
      <c r="C127" s="1755"/>
      <c r="D127" s="1755"/>
      <c r="E127" s="1755"/>
    </row>
    <row r="128" spans="1:5" x14ac:dyDescent="0.2">
      <c r="A128" s="1753"/>
      <c r="B128" s="1759"/>
      <c r="C128" s="1755"/>
      <c r="D128" s="1755"/>
      <c r="E128" s="1755"/>
    </row>
    <row r="129" spans="1:5" x14ac:dyDescent="0.2">
      <c r="A129" s="1753"/>
      <c r="B129" s="1754"/>
      <c r="C129" s="1755"/>
      <c r="D129" s="1755"/>
      <c r="E129" s="1755"/>
    </row>
    <row r="130" spans="1:5" x14ac:dyDescent="0.2">
      <c r="A130" s="1753"/>
      <c r="B130" s="1759"/>
      <c r="C130" s="1755"/>
      <c r="D130" s="1755"/>
      <c r="E130" s="1755"/>
    </row>
    <row r="131" spans="1:5" x14ac:dyDescent="0.2">
      <c r="A131" s="1753"/>
      <c r="B131" s="1754"/>
      <c r="C131" s="1755"/>
      <c r="D131" s="1755"/>
      <c r="E131" s="1755"/>
    </row>
    <row r="132" spans="1:5" x14ac:dyDescent="0.2">
      <c r="A132" s="1753"/>
      <c r="B132" s="1759"/>
      <c r="C132" s="1755"/>
      <c r="D132" s="1755"/>
      <c r="E132" s="1755"/>
    </row>
    <row r="133" spans="1:5" x14ac:dyDescent="0.2">
      <c r="A133" s="1753"/>
      <c r="B133" s="1754"/>
      <c r="C133" s="1755"/>
      <c r="D133" s="1755"/>
      <c r="E133" s="1755"/>
    </row>
    <row r="134" spans="1:5" x14ac:dyDescent="0.2">
      <c r="A134" s="1753"/>
      <c r="B134" s="2061"/>
      <c r="C134" s="1755"/>
      <c r="D134" s="1755"/>
      <c r="E134" s="1755"/>
    </row>
    <row r="135" spans="1:5" x14ac:dyDescent="0.2">
      <c r="A135" s="1753"/>
      <c r="B135" s="2061"/>
      <c r="C135" s="1755"/>
      <c r="D135" s="1755"/>
      <c r="E135" s="1755"/>
    </row>
    <row r="136" spans="1:5" x14ac:dyDescent="0.2">
      <c r="A136" s="1753"/>
      <c r="B136" s="1754"/>
      <c r="C136" s="1755"/>
      <c r="D136" s="1755"/>
      <c r="E136" s="1755"/>
    </row>
  </sheetData>
  <mergeCells count="6">
    <mergeCell ref="B134:B135"/>
    <mergeCell ref="A1:F1"/>
    <mergeCell ref="A2:A4"/>
    <mergeCell ref="C2:F2"/>
    <mergeCell ref="A13:F13"/>
    <mergeCell ref="B94:B96"/>
  </mergeCell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12"/>
  <sheetViews>
    <sheetView workbookViewId="0">
      <selection sqref="A1:F1"/>
    </sheetView>
  </sheetViews>
  <sheetFormatPr defaultRowHeight="12.75" x14ac:dyDescent="0.2"/>
  <cols>
    <col min="1" max="1" width="40.7109375" style="1291" customWidth="1"/>
    <col min="2" max="6" width="13.5703125" style="1291" customWidth="1"/>
    <col min="7" max="16384" width="9.140625" style="1291"/>
  </cols>
  <sheetData>
    <row r="1" spans="1:6" ht="15" customHeight="1" x14ac:dyDescent="0.2">
      <c r="A1" s="2072" t="s">
        <v>2067</v>
      </c>
      <c r="B1" s="2073"/>
      <c r="C1" s="2073"/>
      <c r="D1" s="2073"/>
      <c r="E1" s="2073"/>
      <c r="F1" s="2074"/>
    </row>
    <row r="2" spans="1:6" x14ac:dyDescent="0.2">
      <c r="A2" s="2079" t="s">
        <v>1131</v>
      </c>
      <c r="B2" s="2080"/>
      <c r="C2" s="2081"/>
      <c r="D2" s="2081"/>
      <c r="E2" s="2081"/>
      <c r="F2" s="2082"/>
    </row>
    <row r="3" spans="1:6" x14ac:dyDescent="0.2">
      <c r="A3" s="2075" t="s">
        <v>1111</v>
      </c>
      <c r="B3" s="1942" t="s">
        <v>1618</v>
      </c>
      <c r="C3" s="2077" t="s">
        <v>1619</v>
      </c>
      <c r="D3" s="2078"/>
      <c r="E3" s="2078"/>
      <c r="F3" s="2078"/>
    </row>
    <row r="4" spans="1:6" ht="33" customHeight="1" x14ac:dyDescent="0.2">
      <c r="A4" s="2076"/>
      <c r="B4" s="1767" t="s">
        <v>95</v>
      </c>
      <c r="C4" s="1768" t="s">
        <v>98</v>
      </c>
      <c r="D4" s="1768" t="s">
        <v>893</v>
      </c>
      <c r="E4" s="1768" t="s">
        <v>95</v>
      </c>
      <c r="F4" s="1768" t="s">
        <v>894</v>
      </c>
    </row>
    <row r="5" spans="1:6" ht="14.25" customHeight="1" x14ac:dyDescent="0.2">
      <c r="A5" s="1762" t="s">
        <v>1627</v>
      </c>
      <c r="B5" s="1763">
        <v>120</v>
      </c>
      <c r="C5" s="1763">
        <v>125</v>
      </c>
      <c r="D5" s="1763">
        <v>100</v>
      </c>
      <c r="E5" s="1763">
        <v>95</v>
      </c>
      <c r="F5" s="1764">
        <f>(E5-C5)/E5</f>
        <v>-0.31578947368421051</v>
      </c>
    </row>
    <row r="6" spans="1:6" ht="14.25" customHeight="1" x14ac:dyDescent="0.2">
      <c r="A6" s="1765" t="s">
        <v>1532</v>
      </c>
      <c r="B6" s="1763"/>
      <c r="C6" s="1763"/>
      <c r="D6" s="1763"/>
      <c r="E6" s="1763"/>
      <c r="F6" s="1764"/>
    </row>
    <row r="7" spans="1:6" ht="14.25" customHeight="1" x14ac:dyDescent="0.2">
      <c r="A7" s="1765" t="s">
        <v>1534</v>
      </c>
      <c r="B7" s="1763">
        <v>125</v>
      </c>
      <c r="C7" s="1763">
        <v>244</v>
      </c>
      <c r="D7" s="1763">
        <v>250</v>
      </c>
      <c r="E7" s="1763">
        <v>248</v>
      </c>
      <c r="F7" s="1764">
        <f t="shared" ref="F7:F11" si="0">(E7-C7)/E7</f>
        <v>1.6129032258064516E-2</v>
      </c>
    </row>
    <row r="8" spans="1:6" ht="14.25" customHeight="1" x14ac:dyDescent="0.2">
      <c r="A8" s="1765" t="s">
        <v>1535</v>
      </c>
      <c r="B8" s="1763">
        <v>25</v>
      </c>
      <c r="C8" s="1763">
        <v>244</v>
      </c>
      <c r="D8" s="1763">
        <v>250</v>
      </c>
      <c r="E8" s="1763">
        <v>248</v>
      </c>
      <c r="F8" s="1764">
        <f t="shared" si="0"/>
        <v>1.6129032258064516E-2</v>
      </c>
    </row>
    <row r="9" spans="1:6" ht="14.25" customHeight="1" x14ac:dyDescent="0.2">
      <c r="A9" s="1765" t="s">
        <v>1536</v>
      </c>
      <c r="B9" s="1763">
        <v>45</v>
      </c>
      <c r="C9" s="1763">
        <v>244</v>
      </c>
      <c r="D9" s="1763">
        <v>250</v>
      </c>
      <c r="E9" s="1763">
        <v>248</v>
      </c>
      <c r="F9" s="1764">
        <f t="shared" si="0"/>
        <v>1.6129032258064516E-2</v>
      </c>
    </row>
    <row r="10" spans="1:6" ht="14.25" customHeight="1" x14ac:dyDescent="0.2">
      <c r="A10" s="1762" t="s">
        <v>1533</v>
      </c>
      <c r="B10" s="1763">
        <f>SUM(B7:B9)</f>
        <v>195</v>
      </c>
      <c r="C10" s="1763">
        <f t="shared" ref="C10:E10" si="1">SUM(C7:C9)</f>
        <v>732</v>
      </c>
      <c r="D10" s="1763">
        <f t="shared" si="1"/>
        <v>750</v>
      </c>
      <c r="E10" s="1763">
        <f t="shared" si="1"/>
        <v>744</v>
      </c>
      <c r="F10" s="1764">
        <f t="shared" si="0"/>
        <v>1.6129032258064516E-2</v>
      </c>
    </row>
    <row r="11" spans="1:6" ht="14.25" customHeight="1" x14ac:dyDescent="0.2">
      <c r="A11" s="1762" t="s">
        <v>1628</v>
      </c>
      <c r="B11" s="1763">
        <f>B10-B5</f>
        <v>75</v>
      </c>
      <c r="C11" s="1763">
        <f t="shared" ref="C11:E11" si="2">C10-C5</f>
        <v>607</v>
      </c>
      <c r="D11" s="1763">
        <f t="shared" si="2"/>
        <v>650</v>
      </c>
      <c r="E11" s="1763">
        <f t="shared" si="2"/>
        <v>649</v>
      </c>
      <c r="F11" s="1764">
        <f t="shared" si="0"/>
        <v>6.4714946070878271E-2</v>
      </c>
    </row>
    <row r="12" spans="1:6" ht="27.75" customHeight="1" x14ac:dyDescent="0.2">
      <c r="A12" s="2083" t="s">
        <v>1795</v>
      </c>
      <c r="B12" s="2084"/>
      <c r="C12" s="2084"/>
      <c r="D12" s="2084"/>
      <c r="E12" s="2084"/>
      <c r="F12" s="1919" t="s">
        <v>2018</v>
      </c>
    </row>
  </sheetData>
  <mergeCells count="5">
    <mergeCell ref="A1:F1"/>
    <mergeCell ref="A2:F2"/>
    <mergeCell ref="A3:A4"/>
    <mergeCell ref="C3:F3"/>
    <mergeCell ref="A12:E12"/>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11"/>
  <sheetViews>
    <sheetView workbookViewId="0">
      <selection sqref="A1:F1"/>
    </sheetView>
  </sheetViews>
  <sheetFormatPr defaultRowHeight="12.75" x14ac:dyDescent="0.2"/>
  <cols>
    <col min="1" max="1" width="26.5703125" style="1291" customWidth="1"/>
    <col min="2" max="6" width="12.28515625" style="1291" customWidth="1"/>
    <col min="7" max="16384" width="9.140625" style="1291"/>
  </cols>
  <sheetData>
    <row r="1" spans="1:7" ht="18" customHeight="1" x14ac:dyDescent="0.3">
      <c r="A1" s="2110" t="s">
        <v>1891</v>
      </c>
      <c r="B1" s="2086"/>
      <c r="C1" s="2086"/>
      <c r="D1" s="2086"/>
      <c r="E1" s="2086"/>
      <c r="F1" s="2111"/>
    </row>
    <row r="2" spans="1:7" ht="15" customHeight="1" x14ac:dyDescent="0.2">
      <c r="A2" s="2090" t="s">
        <v>1145</v>
      </c>
      <c r="B2" s="2091"/>
      <c r="C2" s="2091"/>
      <c r="D2" s="2091"/>
      <c r="E2" s="2091"/>
      <c r="F2" s="2092"/>
    </row>
    <row r="3" spans="1:7" x14ac:dyDescent="0.2">
      <c r="A3" s="2088" t="s">
        <v>895</v>
      </c>
      <c r="B3" s="2093" t="s">
        <v>1619</v>
      </c>
      <c r="C3" s="2094"/>
      <c r="D3" s="2094"/>
      <c r="E3" s="2094"/>
      <c r="F3" s="2095"/>
    </row>
    <row r="4" spans="1:7" ht="28.5" customHeight="1" x14ac:dyDescent="0.2">
      <c r="A4" s="2089"/>
      <c r="B4" s="1779" t="s">
        <v>28</v>
      </c>
      <c r="C4" s="1779" t="s">
        <v>893</v>
      </c>
      <c r="D4" s="1779" t="s">
        <v>707</v>
      </c>
      <c r="E4" s="1779" t="s">
        <v>896</v>
      </c>
      <c r="F4" s="1779" t="s">
        <v>1055</v>
      </c>
    </row>
    <row r="5" spans="1:7" ht="14.25" customHeight="1" x14ac:dyDescent="0.2">
      <c r="A5" s="1769" t="s">
        <v>897</v>
      </c>
      <c r="B5" s="1770">
        <f>SUM(B7:B10)</f>
        <v>260</v>
      </c>
      <c r="C5" s="1770">
        <f t="shared" ref="C5:D5" si="0">SUM(C7:C10)</f>
        <v>326</v>
      </c>
      <c r="D5" s="1770">
        <f t="shared" si="0"/>
        <v>378</v>
      </c>
      <c r="E5" s="1771">
        <f>(D5-B5)/D5</f>
        <v>0.31216931216931215</v>
      </c>
      <c r="F5" s="1772"/>
    </row>
    <row r="6" spans="1:7" ht="12.75" customHeight="1" x14ac:dyDescent="0.2">
      <c r="A6" s="1773"/>
      <c r="B6" s="1774"/>
      <c r="C6" s="1774"/>
      <c r="D6" s="1774"/>
      <c r="E6" s="1775"/>
      <c r="F6" s="1776"/>
    </row>
    <row r="7" spans="1:7" ht="14.25" customHeight="1" x14ac:dyDescent="0.2">
      <c r="A7" s="1769" t="s">
        <v>898</v>
      </c>
      <c r="B7" s="1770">
        <v>100</v>
      </c>
      <c r="C7" s="1770">
        <v>130</v>
      </c>
      <c r="D7" s="1770">
        <v>128</v>
      </c>
      <c r="E7" s="1771">
        <f>(D7-B7)/D7</f>
        <v>0.21875</v>
      </c>
      <c r="F7" s="1770">
        <v>280</v>
      </c>
    </row>
    <row r="8" spans="1:7" ht="14.25" customHeight="1" x14ac:dyDescent="0.2">
      <c r="A8" s="1769" t="s">
        <v>899</v>
      </c>
      <c r="B8" s="1770">
        <v>80</v>
      </c>
      <c r="C8" s="1770">
        <v>91</v>
      </c>
      <c r="D8" s="1770">
        <v>90</v>
      </c>
      <c r="E8" s="1771">
        <f>(D8-B8)/D8</f>
        <v>0.1111111111111111</v>
      </c>
      <c r="F8" s="1770">
        <v>150</v>
      </c>
    </row>
    <row r="9" spans="1:7" ht="14.25" customHeight="1" x14ac:dyDescent="0.2">
      <c r="A9" s="1777" t="s">
        <v>900</v>
      </c>
      <c r="B9" s="1770">
        <v>45</v>
      </c>
      <c r="C9" s="1770">
        <v>50</v>
      </c>
      <c r="D9" s="1770">
        <v>80</v>
      </c>
      <c r="E9" s="1771">
        <f t="shared" ref="E9:E10" si="1">(D9-B9)/D9</f>
        <v>0.4375</v>
      </c>
      <c r="F9" s="1770">
        <v>320</v>
      </c>
    </row>
    <row r="10" spans="1:7" ht="14.25" customHeight="1" x14ac:dyDescent="0.2">
      <c r="A10" s="1777" t="s">
        <v>901</v>
      </c>
      <c r="B10" s="1770">
        <v>35</v>
      </c>
      <c r="C10" s="1770">
        <v>55</v>
      </c>
      <c r="D10" s="1770">
        <v>80</v>
      </c>
      <c r="E10" s="1771">
        <f t="shared" si="1"/>
        <v>0.5625</v>
      </c>
      <c r="F10" s="1770">
        <v>90</v>
      </c>
    </row>
    <row r="11" spans="1:7" ht="26.25" customHeight="1" x14ac:dyDescent="0.2">
      <c r="A11" s="2048" t="s">
        <v>1582</v>
      </c>
      <c r="B11" s="2049"/>
      <c r="C11" s="2049"/>
      <c r="D11" s="2049"/>
      <c r="E11" s="2049"/>
      <c r="F11" s="1920" t="s">
        <v>2019</v>
      </c>
      <c r="G11" s="1778"/>
    </row>
  </sheetData>
  <mergeCells count="5">
    <mergeCell ref="A1:F1"/>
    <mergeCell ref="A2:F2"/>
    <mergeCell ref="A3:A4"/>
    <mergeCell ref="B3:F3"/>
    <mergeCell ref="A11:E1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5a1292fefd1bb1adedda5bd08bf1dfff">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28BF7E-9D48-4794-B52C-604B55772F9E}"/>
</file>

<file path=customXml/itemProps2.xml><?xml version="1.0" encoding="utf-8"?>
<ds:datastoreItem xmlns:ds="http://schemas.openxmlformats.org/officeDocument/2006/customXml" ds:itemID="{A829330D-6652-42D2-8235-06242983AB97}"/>
</file>

<file path=customXml/itemProps3.xml><?xml version="1.0" encoding="utf-8"?>
<ds:datastoreItem xmlns:ds="http://schemas.openxmlformats.org/officeDocument/2006/customXml" ds:itemID="{D4F4D66B-1F07-4C47-B47F-283365E988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226</vt:i4>
      </vt:variant>
      <vt:variant>
        <vt:lpstr>Charts</vt:lpstr>
      </vt:variant>
      <vt:variant>
        <vt:i4>19</vt:i4>
      </vt:variant>
      <vt:variant>
        <vt:lpstr>Named Ranges</vt:lpstr>
      </vt:variant>
      <vt:variant>
        <vt:i4>5</vt:i4>
      </vt:variant>
    </vt:vector>
  </HeadingPairs>
  <TitlesOfParts>
    <vt:vector size="250" baseType="lpstr">
      <vt:lpstr>Welcome</vt:lpstr>
      <vt:lpstr>1.2.2</vt:lpstr>
      <vt:lpstr>1.2.3</vt:lpstr>
      <vt:lpstr>1.2.4</vt:lpstr>
      <vt:lpstr>1.2.6</vt:lpstr>
      <vt:lpstr>1.2.7</vt:lpstr>
      <vt:lpstr>1.3.2</vt:lpstr>
      <vt:lpstr>1.4.2</vt:lpstr>
      <vt:lpstr>1.4.3</vt:lpstr>
      <vt:lpstr>1.4.4</vt:lpstr>
      <vt:lpstr>2.4.3</vt:lpstr>
      <vt:lpstr>2.5.1</vt:lpstr>
      <vt:lpstr>2.9.1</vt:lpstr>
      <vt:lpstr>2.10.1</vt:lpstr>
      <vt:lpstr>2.11.2</vt:lpstr>
      <vt:lpstr>3.1.2</vt:lpstr>
      <vt:lpstr>3.1.3</vt:lpstr>
      <vt:lpstr>3.1.4</vt:lpstr>
      <vt:lpstr>3.1.5</vt:lpstr>
      <vt:lpstr>3.1.6</vt:lpstr>
      <vt:lpstr>3.1.7</vt:lpstr>
      <vt:lpstr>3.1.8</vt:lpstr>
      <vt:lpstr>3.1.9</vt:lpstr>
      <vt:lpstr>3.2.3</vt:lpstr>
      <vt:lpstr>3.2.4</vt:lpstr>
      <vt:lpstr>3.2.5</vt:lpstr>
      <vt:lpstr>3.2.6</vt:lpstr>
      <vt:lpstr>3.2.7</vt:lpstr>
      <vt:lpstr>3.2.8</vt:lpstr>
      <vt:lpstr>3.2.9</vt:lpstr>
      <vt:lpstr>3.3.3</vt:lpstr>
      <vt:lpstr>3.3.4</vt:lpstr>
      <vt:lpstr>3.3.5</vt:lpstr>
      <vt:lpstr>3.3.6</vt:lpstr>
      <vt:lpstr>3.3.7</vt:lpstr>
      <vt:lpstr>3.3.8</vt:lpstr>
      <vt:lpstr>3.4.2</vt:lpstr>
      <vt:lpstr>3.4.3</vt:lpstr>
      <vt:lpstr>3.4.4</vt:lpstr>
      <vt:lpstr>3.4.5</vt:lpstr>
      <vt:lpstr>3.4.6</vt:lpstr>
      <vt:lpstr>3.4.7</vt:lpstr>
      <vt:lpstr>3.4.8</vt:lpstr>
      <vt:lpstr>3.4.9</vt:lpstr>
      <vt:lpstr>3.5.2</vt:lpstr>
      <vt:lpstr>3.5.3</vt:lpstr>
      <vt:lpstr>3.5.4</vt:lpstr>
      <vt:lpstr>3.5.5</vt:lpstr>
      <vt:lpstr>3.5.6</vt:lpstr>
      <vt:lpstr>3.6.3</vt:lpstr>
      <vt:lpstr>3.6.4</vt:lpstr>
      <vt:lpstr>3.6.5</vt:lpstr>
      <vt:lpstr>3.7.2</vt:lpstr>
      <vt:lpstr>3.7.3</vt:lpstr>
      <vt:lpstr>3.7.4</vt:lpstr>
      <vt:lpstr>3.7.6</vt:lpstr>
      <vt:lpstr>3.7.7</vt:lpstr>
      <vt:lpstr>3.7.8</vt:lpstr>
      <vt:lpstr>3.7.9</vt:lpstr>
      <vt:lpstr>3.8.2</vt:lpstr>
      <vt:lpstr>3.8.3</vt:lpstr>
      <vt:lpstr>3.8.4</vt:lpstr>
      <vt:lpstr>3.8.5</vt:lpstr>
      <vt:lpstr>3.8.6</vt:lpstr>
      <vt:lpstr>3.9.2</vt:lpstr>
      <vt:lpstr>3.9.3</vt:lpstr>
      <vt:lpstr>3.9.5</vt:lpstr>
      <vt:lpstr>3.9.6</vt:lpstr>
      <vt:lpstr>3.9.7</vt:lpstr>
      <vt:lpstr>3.9.8</vt:lpstr>
      <vt:lpstr>3.10.2</vt:lpstr>
      <vt:lpstr>3.10.3</vt:lpstr>
      <vt:lpstr>3.10.4</vt:lpstr>
      <vt:lpstr>3.10.5</vt:lpstr>
      <vt:lpstr>3.10.6</vt:lpstr>
      <vt:lpstr>3.11.2</vt:lpstr>
      <vt:lpstr>3.11.3</vt:lpstr>
      <vt:lpstr>3.11.5</vt:lpstr>
      <vt:lpstr>3.11.6</vt:lpstr>
      <vt:lpstr>3.11.7</vt:lpstr>
      <vt:lpstr>3.11.8</vt:lpstr>
      <vt:lpstr>3.11.9</vt:lpstr>
      <vt:lpstr>3.11.10</vt:lpstr>
      <vt:lpstr>3.12.3</vt:lpstr>
      <vt:lpstr>3.12.4</vt:lpstr>
      <vt:lpstr>3.12.5</vt:lpstr>
      <vt:lpstr>3.12.6</vt:lpstr>
      <vt:lpstr>3.13.3</vt:lpstr>
      <vt:lpstr>3.13.4</vt:lpstr>
      <vt:lpstr>3.13.5</vt:lpstr>
      <vt:lpstr>3.13.6</vt:lpstr>
      <vt:lpstr>3.14.3</vt:lpstr>
      <vt:lpstr>3.14.4</vt:lpstr>
      <vt:lpstr>3.14.5</vt:lpstr>
      <vt:lpstr>3.14.6</vt:lpstr>
      <vt:lpstr>3.15.3</vt:lpstr>
      <vt:lpstr>3.15.4</vt:lpstr>
      <vt:lpstr>3.15.5</vt:lpstr>
      <vt:lpstr>3.15.6</vt:lpstr>
      <vt:lpstr>3.16.3</vt:lpstr>
      <vt:lpstr>3.16.4</vt:lpstr>
      <vt:lpstr>3.16.5</vt:lpstr>
      <vt:lpstr>3.16.6</vt:lpstr>
      <vt:lpstr>3.17.2</vt:lpstr>
      <vt:lpstr>3.17.3</vt:lpstr>
      <vt:lpstr>3.17.4</vt:lpstr>
      <vt:lpstr>3.17.5</vt:lpstr>
      <vt:lpstr>3.17.6</vt:lpstr>
      <vt:lpstr>3.18.2</vt:lpstr>
      <vt:lpstr>3.18.3</vt:lpstr>
      <vt:lpstr>3.18.4</vt:lpstr>
      <vt:lpstr>3.18.5</vt:lpstr>
      <vt:lpstr>3.18.6</vt:lpstr>
      <vt:lpstr>3.19.3</vt:lpstr>
      <vt:lpstr>3.19.4</vt:lpstr>
      <vt:lpstr>3.19.5</vt:lpstr>
      <vt:lpstr>3.19.6</vt:lpstr>
      <vt:lpstr>3.20.2</vt:lpstr>
      <vt:lpstr>3.20.3</vt:lpstr>
      <vt:lpstr>3.20.4</vt:lpstr>
      <vt:lpstr>3.20.5</vt:lpstr>
      <vt:lpstr>3.20.6</vt:lpstr>
      <vt:lpstr>3.21.2</vt:lpstr>
      <vt:lpstr>3.21.3</vt:lpstr>
      <vt:lpstr>3.21.4</vt:lpstr>
      <vt:lpstr>3.21.5</vt:lpstr>
      <vt:lpstr>3.21.6</vt:lpstr>
      <vt:lpstr>3.22.3</vt:lpstr>
      <vt:lpstr>3.22.4</vt:lpstr>
      <vt:lpstr>3.22.5</vt:lpstr>
      <vt:lpstr>3.22.6</vt:lpstr>
      <vt:lpstr>3.23.2</vt:lpstr>
      <vt:lpstr>3.23.3</vt:lpstr>
      <vt:lpstr>3.23.4</vt:lpstr>
      <vt:lpstr>3.23.5</vt:lpstr>
      <vt:lpstr>3.24.3</vt:lpstr>
      <vt:lpstr>3.24.4</vt:lpstr>
      <vt:lpstr>3.24.5</vt:lpstr>
      <vt:lpstr>3.24.6</vt:lpstr>
      <vt:lpstr>3.25.2</vt:lpstr>
      <vt:lpstr>3.25.3</vt:lpstr>
      <vt:lpstr>3.25.4</vt:lpstr>
      <vt:lpstr>3.25.5</vt:lpstr>
      <vt:lpstr>3.25.6</vt:lpstr>
      <vt:lpstr>3.26.3</vt:lpstr>
      <vt:lpstr>3.26.4</vt:lpstr>
      <vt:lpstr>3.26.5</vt:lpstr>
      <vt:lpstr>3.26.6</vt:lpstr>
      <vt:lpstr>3.27.3</vt:lpstr>
      <vt:lpstr>3.27.4</vt:lpstr>
      <vt:lpstr>3.27.5</vt:lpstr>
      <vt:lpstr>3.27.6</vt:lpstr>
      <vt:lpstr>3.28.3</vt:lpstr>
      <vt:lpstr>3.28.4</vt:lpstr>
      <vt:lpstr>3.28.5</vt:lpstr>
      <vt:lpstr>3.28.6</vt:lpstr>
      <vt:lpstr>3.30</vt:lpstr>
      <vt:lpstr>4.1.1</vt:lpstr>
      <vt:lpstr>4.1.2</vt:lpstr>
      <vt:lpstr>4.1.3</vt:lpstr>
      <vt:lpstr>4.2.1</vt:lpstr>
      <vt:lpstr>4.3.1</vt:lpstr>
      <vt:lpstr>4.3.2</vt:lpstr>
      <vt:lpstr>4.3.5</vt:lpstr>
      <vt:lpstr>4.3.6</vt:lpstr>
      <vt:lpstr>4.4.1</vt:lpstr>
      <vt:lpstr>4.5.1</vt:lpstr>
      <vt:lpstr>4.5.2</vt:lpstr>
      <vt:lpstr>4.5.3</vt:lpstr>
      <vt:lpstr>4.6.2</vt:lpstr>
      <vt:lpstr>4.6.3</vt:lpstr>
      <vt:lpstr>4.6.4</vt:lpstr>
      <vt:lpstr>5.1.1</vt:lpstr>
      <vt:lpstr>5.1.2</vt:lpstr>
      <vt:lpstr>5.2.1</vt:lpstr>
      <vt:lpstr>5.2.3</vt:lpstr>
      <vt:lpstr>5.3.2</vt:lpstr>
      <vt:lpstr>5.3.4</vt:lpstr>
      <vt:lpstr>5.5.1</vt:lpstr>
      <vt:lpstr>5.6.1</vt:lpstr>
      <vt:lpstr>5.7.1</vt:lpstr>
      <vt:lpstr>5.8.2</vt:lpstr>
      <vt:lpstr>5.8.3</vt:lpstr>
      <vt:lpstr>5.9.1</vt:lpstr>
      <vt:lpstr>5.10.2</vt:lpstr>
      <vt:lpstr>5.10.4</vt:lpstr>
      <vt:lpstr>6.1.1</vt:lpstr>
      <vt:lpstr>6.1.2</vt:lpstr>
      <vt:lpstr>6.2.1</vt:lpstr>
      <vt:lpstr>6.2.2</vt:lpstr>
      <vt:lpstr>Appendix A</vt:lpstr>
      <vt:lpstr>Appendix B</vt:lpstr>
      <vt:lpstr>Appendix C</vt:lpstr>
      <vt:lpstr>Appendix D</vt:lpstr>
      <vt:lpstr>Appendix E</vt:lpstr>
      <vt:lpstr>Appendix F.1</vt:lpstr>
      <vt:lpstr>Appendix F.2</vt:lpstr>
      <vt:lpstr>Appendix F.3</vt:lpstr>
      <vt:lpstr>Appendix G</vt:lpstr>
      <vt:lpstr>Appendix H.1-2</vt:lpstr>
      <vt:lpstr>Appendix I</vt:lpstr>
      <vt:lpstr>Appendix J</vt:lpstr>
      <vt:lpstr>Appendix K1</vt:lpstr>
      <vt:lpstr>Appendix K2</vt:lpstr>
      <vt:lpstr>Appendix L</vt:lpstr>
      <vt:lpstr>Appendix Capital M.1-2</vt:lpstr>
      <vt:lpstr>Appendix N</vt:lpstr>
      <vt:lpstr>Appendix O</vt:lpstr>
      <vt:lpstr>Appendix P</vt:lpstr>
      <vt:lpstr>Appendix Q</vt:lpstr>
      <vt:lpstr>Appendix R</vt:lpstr>
      <vt:lpstr>Appendix S</vt:lpstr>
      <vt:lpstr>Volume II - AFS</vt:lpstr>
      <vt:lpstr>A1</vt:lpstr>
      <vt:lpstr>A2</vt:lpstr>
      <vt:lpstr>A4</vt:lpstr>
      <vt:lpstr>A6</vt:lpstr>
      <vt:lpstr>A10</vt:lpstr>
      <vt:lpstr>A10 - 2</vt:lpstr>
      <vt:lpstr>SA1</vt:lpstr>
      <vt:lpstr>SA8</vt:lpstr>
      <vt:lpstr>SA9</vt:lpstr>
      <vt:lpstr>SA18</vt:lpstr>
      <vt:lpstr>SA19</vt:lpstr>
      <vt:lpstr>SA22</vt:lpstr>
      <vt:lpstr>SA27</vt:lpstr>
      <vt:lpstr>1.2.5</vt:lpstr>
      <vt:lpstr>1.4.5</vt:lpstr>
      <vt:lpstr>3.1.2.1</vt:lpstr>
      <vt:lpstr>3.2.2</vt:lpstr>
      <vt:lpstr>3.3.2</vt:lpstr>
      <vt:lpstr>3.6.2</vt:lpstr>
      <vt:lpstr>3.7.5</vt:lpstr>
      <vt:lpstr>3.9.4</vt:lpstr>
      <vt:lpstr>4.3.3</vt:lpstr>
      <vt:lpstr>4.6.1</vt:lpstr>
      <vt:lpstr>5.4.1</vt:lpstr>
      <vt:lpstr>5.4.2</vt:lpstr>
      <vt:lpstr>5.4.3</vt:lpstr>
      <vt:lpstr>5.4.4</vt:lpstr>
      <vt:lpstr>5.4.5</vt:lpstr>
      <vt:lpstr>5.4.6</vt:lpstr>
      <vt:lpstr>5.4.7</vt:lpstr>
      <vt:lpstr>5.4.8</vt:lpstr>
      <vt:lpstr>5.10.3</vt:lpstr>
      <vt:lpstr>'Appendix Capital M.1-2'!Print_Area</vt:lpstr>
      <vt:lpstr>'Appendix E'!Print_Area</vt:lpstr>
      <vt:lpstr>'Appendix F.1'!Print_Area</vt:lpstr>
      <vt:lpstr>'Appendix F.3'!Print_Area</vt:lpstr>
      <vt:lpstr>Welcome!Print_Area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Report</dc:title>
  <dc:subject>template</dc:subject>
  <dc:creator>Fienie</dc:creator>
  <cp:keywords>sheets</cp:keywords>
  <cp:lastModifiedBy>TV Pillay</cp:lastModifiedBy>
  <cp:lastPrinted>2009-08-19T09:06:23Z</cp:lastPrinted>
  <dcterms:created xsi:type="dcterms:W3CDTF">2009-05-12T20:17:55Z</dcterms:created>
  <dcterms:modified xsi:type="dcterms:W3CDTF">2012-09-27T13:50:58Z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0x0101005A2A9B823DE14846B051EF15B3CE4DF4</vt:lpwstr>
  </property>
</Properties>
</file>